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<sst xmlns="http://schemas.openxmlformats.org/spreadsheetml/2006/main" count="121" uniqueCount="99">
  <si>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</si>
  <si>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</si>
  <si>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</si>
  <si>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</si>
  <si>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</si>
  <si>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</si>
  <si>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</si>
  <si>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</si>
  <si>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</si>
  <si>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</si>
  <si>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</si>
  <si>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</si>
  <si>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</si>
  <si>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</si>
  <si>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</si>
  <si>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</si>
  <si>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</si>
  <si>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</si>
  <si>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</si>
  <si>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</si>
  <si>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</si>
  <si>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</si>
  <si>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</si>
  <si>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</si>
  <si>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</si>
  <si>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</si>
  <si>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</si>
  <si>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</si>
  <si>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</si>
  <si>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</si>
  <si>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</si>
  <si>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</si>
  <si>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</si>
  <si>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</si>
  <si>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</si>
  <si>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</si>
  <si>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</si>
  <si>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</si>
  <si>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</si>
  <si>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</si>
  <si>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</si>
  <si>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</si>
  <si>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</si>
  <si>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</si>
  <si>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</si>
  <si>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</si>
  <si>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</si>
  <si>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</si>
  <si>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</si>
  <si>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</si>
  <si>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</si>
  <si>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</si>
  <si>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</si>
  <si>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</si>
  <si>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</si>
  <si>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</si>
  <si>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</si>
  <si>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</si>
  <si>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</si>
  <si>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</si>
  <si>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</si>
  <si>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</si>
  <si>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</si>
  <si>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</si>
  <si>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</si>
  <si>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</si>
  <si>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</si>
  <si>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</si>
  <si>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</si>
  <si>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</si>
  <si>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</si>
  <si>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</si>
  <si>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</si>
  <si>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</si>
  <si>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</si>
  <si>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</si>
  <si>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</si>
  <si>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</si>
  <si>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</si>
  <si>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</si>
  <si>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</si>
  <si>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</si>
  <si>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</si>
  <si>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</si>
  <si>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</si>
  <si>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</si>
  <si>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</si>
  <si>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</si>
  <si>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</si>
  <si>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</si>
  <si>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</si>
  <si>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</si>
  <si>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</si>
  <si>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</si>
  <si>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</si>
  <si>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</si>
  <si>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</si>
  <si>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Тариф по содержанию и тек.ремонту 100 % (7,32 руб.*площадь)</t>
  </si>
  <si>
    <t>Выписка по лицевому счету по адресу г. Таштагол ул. Строительная, д. 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</si>
</sst>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 horizontal="center"/>
    </xf>
    <xf numFmtId="4" fontId="0" fillId="0" borderId="64" xfId="0" applyNumberFormat="1" applyFont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4"/>
  <sheetViews>
    <sheetView zoomScalePageLayoutView="0" workbookViewId="0" topLeftCell="A1">
      <pane xSplit="2" ySplit="7" topLeftCell="AT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10" sqref="BG10:BG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3" t="s">
        <v>1</v>
      </c>
      <c r="B3" s="209" t="s">
        <v>2</v>
      </c>
      <c r="C3" s="211" t="s">
        <v>3</v>
      </c>
      <c r="D3" s="213" t="s">
        <v>4</v>
      </c>
      <c r="E3" s="183" t="s">
        <v>5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215"/>
      <c r="S3" s="183"/>
      <c r="T3" s="184"/>
      <c r="U3" s="183" t="s">
        <v>6</v>
      </c>
      <c r="V3" s="184"/>
      <c r="W3" s="187" t="s">
        <v>7</v>
      </c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9"/>
      <c r="AJ3" s="193" t="s">
        <v>8</v>
      </c>
      <c r="AK3" s="196" t="s">
        <v>9</v>
      </c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8"/>
      <c r="BF3" s="202" t="s">
        <v>10</v>
      </c>
      <c r="BG3" s="171" t="s">
        <v>11</v>
      </c>
    </row>
    <row r="4" spans="1:59" ht="51.75" customHeight="1" hidden="1" thickBot="1">
      <c r="A4" s="208"/>
      <c r="B4" s="210"/>
      <c r="C4" s="212"/>
      <c r="D4" s="214"/>
      <c r="E4" s="208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185"/>
      <c r="T4" s="186"/>
      <c r="U4" s="185"/>
      <c r="V4" s="186"/>
      <c r="W4" s="190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  <c r="AJ4" s="194"/>
      <c r="AK4" s="199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1"/>
      <c r="BF4" s="203"/>
      <c r="BG4" s="172"/>
    </row>
    <row r="5" spans="1:61" ht="19.5" customHeight="1">
      <c r="A5" s="208"/>
      <c r="B5" s="210"/>
      <c r="C5" s="212"/>
      <c r="D5" s="214"/>
      <c r="E5" s="174" t="s">
        <v>12</v>
      </c>
      <c r="F5" s="175"/>
      <c r="G5" s="174" t="s">
        <v>13</v>
      </c>
      <c r="H5" s="175"/>
      <c r="I5" s="174" t="s">
        <v>14</v>
      </c>
      <c r="J5" s="175"/>
      <c r="K5" s="174" t="s">
        <v>15</v>
      </c>
      <c r="L5" s="175"/>
      <c r="M5" s="174" t="s">
        <v>16</v>
      </c>
      <c r="N5" s="175"/>
      <c r="O5" s="178" t="s">
        <v>17</v>
      </c>
      <c r="P5" s="178"/>
      <c r="Q5" s="174" t="s">
        <v>18</v>
      </c>
      <c r="R5" s="175"/>
      <c r="S5" s="178" t="s">
        <v>19</v>
      </c>
      <c r="T5" s="175"/>
      <c r="U5" s="181" t="s">
        <v>20</v>
      </c>
      <c r="V5" s="205" t="s">
        <v>21</v>
      </c>
      <c r="W5" s="167" t="s">
        <v>22</v>
      </c>
      <c r="X5" s="167" t="s">
        <v>23</v>
      </c>
      <c r="Y5" s="167" t="s">
        <v>24</v>
      </c>
      <c r="Z5" s="167" t="s">
        <v>25</v>
      </c>
      <c r="AA5" s="167" t="s">
        <v>26</v>
      </c>
      <c r="AB5" s="167" t="s">
        <v>27</v>
      </c>
      <c r="AC5" s="167" t="s">
        <v>28</v>
      </c>
      <c r="AD5" s="169" t="s">
        <v>29</v>
      </c>
      <c r="AE5" s="169" t="s">
        <v>30</v>
      </c>
      <c r="AF5" s="157" t="s">
        <v>31</v>
      </c>
      <c r="AG5" s="159" t="s">
        <v>32</v>
      </c>
      <c r="AH5" s="161" t="s">
        <v>33</v>
      </c>
      <c r="AI5" s="163" t="s">
        <v>34</v>
      </c>
      <c r="AJ5" s="194"/>
      <c r="AK5" s="165" t="s">
        <v>35</v>
      </c>
      <c r="AL5" s="155" t="s">
        <v>36</v>
      </c>
      <c r="AM5" s="155" t="s">
        <v>37</v>
      </c>
      <c r="AN5" s="143" t="s">
        <v>38</v>
      </c>
      <c r="AO5" s="155" t="s">
        <v>39</v>
      </c>
      <c r="AP5" s="143" t="s">
        <v>40</v>
      </c>
      <c r="AQ5" s="143" t="s">
        <v>41</v>
      </c>
      <c r="AR5" s="143" t="s">
        <v>42</v>
      </c>
      <c r="AS5" s="143" t="s">
        <v>43</v>
      </c>
      <c r="AT5" s="143" t="s">
        <v>44</v>
      </c>
      <c r="AU5" s="149" t="s">
        <v>45</v>
      </c>
      <c r="AV5" s="151" t="s">
        <v>46</v>
      </c>
      <c r="AW5" s="149" t="s">
        <v>47</v>
      </c>
      <c r="AX5" s="153" t="s">
        <v>48</v>
      </c>
      <c r="AY5" s="7"/>
      <c r="AZ5" s="141" t="s">
        <v>49</v>
      </c>
      <c r="BA5" s="143" t="s">
        <v>50</v>
      </c>
      <c r="BB5" s="143" t="s">
        <v>51</v>
      </c>
      <c r="BC5" s="145" t="s">
        <v>52</v>
      </c>
      <c r="BD5" s="147" t="s">
        <v>53</v>
      </c>
      <c r="BE5" s="143" t="s">
        <v>54</v>
      </c>
      <c r="BF5" s="203"/>
      <c r="BG5" s="172"/>
      <c r="BH5" s="5"/>
      <c r="BI5" s="6"/>
    </row>
    <row r="6" spans="1:61" ht="56.25" customHeight="1" thickBot="1">
      <c r="A6" s="208"/>
      <c r="B6" s="210"/>
      <c r="C6" s="212"/>
      <c r="D6" s="214"/>
      <c r="E6" s="176"/>
      <c r="F6" s="177"/>
      <c r="G6" s="176"/>
      <c r="H6" s="177"/>
      <c r="I6" s="176"/>
      <c r="J6" s="177"/>
      <c r="K6" s="176"/>
      <c r="L6" s="177"/>
      <c r="M6" s="176"/>
      <c r="N6" s="177"/>
      <c r="O6" s="179"/>
      <c r="P6" s="179"/>
      <c r="Q6" s="176"/>
      <c r="R6" s="177"/>
      <c r="S6" s="180"/>
      <c r="T6" s="177"/>
      <c r="U6" s="182"/>
      <c r="V6" s="206"/>
      <c r="W6" s="168"/>
      <c r="X6" s="168"/>
      <c r="Y6" s="168"/>
      <c r="Z6" s="168"/>
      <c r="AA6" s="168"/>
      <c r="AB6" s="168"/>
      <c r="AC6" s="168"/>
      <c r="AD6" s="170"/>
      <c r="AE6" s="170"/>
      <c r="AF6" s="158"/>
      <c r="AG6" s="160"/>
      <c r="AH6" s="162"/>
      <c r="AI6" s="164"/>
      <c r="AJ6" s="195"/>
      <c r="AK6" s="166"/>
      <c r="AL6" s="156"/>
      <c r="AM6" s="156"/>
      <c r="AN6" s="144"/>
      <c r="AO6" s="156"/>
      <c r="AP6" s="144"/>
      <c r="AQ6" s="144"/>
      <c r="AR6" s="144"/>
      <c r="AS6" s="144"/>
      <c r="AT6" s="144"/>
      <c r="AU6" s="150"/>
      <c r="AV6" s="152"/>
      <c r="AW6" s="150"/>
      <c r="AX6" s="154"/>
      <c r="AY6" s="8" t="s">
        <v>55</v>
      </c>
      <c r="AZ6" s="142"/>
      <c r="BA6" s="144"/>
      <c r="BB6" s="144"/>
      <c r="BC6" s="146"/>
      <c r="BD6" s="148"/>
      <c r="BE6" s="144"/>
      <c r="BF6" s="204"/>
      <c r="BG6" s="173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32" ht="12.75">
      <c r="A10" s="20" t="s">
        <v>58</v>
      </c>
      <c r="B10" s="21">
        <v>74.4</v>
      </c>
      <c r="C10" s="22">
        <f>(B10*0.87)*0.5+((B10*5.17*0.9*0.9)*0.5+(B10*2.51*0.9)*0.5)</f>
        <v>272.18124</v>
      </c>
      <c r="D10" s="23">
        <v>76.92960000000001</v>
      </c>
      <c r="E10" s="47">
        <v>0</v>
      </c>
      <c r="F10" s="47">
        <v>0</v>
      </c>
      <c r="G10" s="47">
        <v>311.74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84.07</v>
      </c>
      <c r="N10" s="47">
        <v>0</v>
      </c>
      <c r="O10" s="130">
        <v>32.36</v>
      </c>
      <c r="P10" s="57">
        <v>0</v>
      </c>
      <c r="Q10" s="26">
        <v>0</v>
      </c>
      <c r="R10" s="27">
        <v>0</v>
      </c>
      <c r="S10" s="269">
        <v>0</v>
      </c>
      <c r="T10" s="27">
        <v>0</v>
      </c>
      <c r="U10" s="30">
        <f aca="true" t="shared" si="0" ref="U10:V21">E10+G10+I10+K10+M10+O10+Q10+S10</f>
        <v>428.17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76.92960000000001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49.848000000000006</v>
      </c>
      <c r="AL10" s="35">
        <f aca="true" t="shared" si="3" ref="AL10:AL21">B10*0.2</f>
        <v>14.880000000000003</v>
      </c>
      <c r="AM10" s="35">
        <f aca="true" t="shared" si="4" ref="AM10:AM21">B10*1</f>
        <v>74.4</v>
      </c>
      <c r="AN10" s="35">
        <f aca="true" t="shared" si="5" ref="AN10:AN21">B10*0.21</f>
        <v>15.624</v>
      </c>
      <c r="AO10" s="139">
        <v>0</v>
      </c>
      <c r="AP10" s="35">
        <f aca="true" t="shared" si="6" ref="AP10:AP21">B10*1.03</f>
        <v>76.632</v>
      </c>
      <c r="AQ10" s="35">
        <f aca="true" t="shared" si="7" ref="AQ10:AQ21">B10*0.75</f>
        <v>55.800000000000004</v>
      </c>
      <c r="AR10" s="35">
        <f aca="true" t="shared" si="8" ref="AR10:AR21">B10*0.75</f>
        <v>55.800000000000004</v>
      </c>
      <c r="AS10" s="139">
        <v>0</v>
      </c>
      <c r="AT10" s="35"/>
      <c r="AU10" s="45"/>
      <c r="AV10" s="132"/>
      <c r="AW10" s="45"/>
      <c r="AX10" s="45"/>
      <c r="AY10" s="56"/>
      <c r="AZ10" s="266"/>
      <c r="BA10" s="36"/>
      <c r="BB10" s="36">
        <f>BA10*0.18</f>
        <v>0</v>
      </c>
      <c r="BC10" s="36">
        <f>SUM(AK10:BB10)</f>
        <v>342.98400000000004</v>
      </c>
      <c r="BD10" s="38"/>
      <c r="BE10" s="38">
        <f>BC10</f>
        <v>342.98400000000004</v>
      </c>
      <c r="BF10" s="38">
        <f>AG10-BE10</f>
        <v>-266.05440000000004</v>
      </c>
      <c r="BG10" s="38">
        <f>AF10-U10</f>
        <v>-428.17</v>
      </c>
      <c r="BH10" s="38"/>
      <c r="BI10" s="38"/>
      <c r="BJ10" s="38"/>
      <c r="BK10" s="38"/>
      <c r="BL10" s="37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7"/>
      <c r="CE10" s="38"/>
      <c r="CF10" s="38"/>
      <c r="CG10" s="38"/>
      <c r="CH10" s="38"/>
      <c r="CI10" s="38"/>
      <c r="CJ10" s="38"/>
      <c r="CK10" s="38"/>
      <c r="CL10" s="37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7"/>
      <c r="DI10" s="37"/>
      <c r="DJ10" s="37"/>
      <c r="DK10" s="37"/>
      <c r="DL10" s="37"/>
      <c r="DM10" s="37"/>
      <c r="DN10" s="38"/>
      <c r="DO10" s="38"/>
      <c r="DP10" s="38"/>
      <c r="DQ10" s="38"/>
      <c r="DR10" s="38"/>
      <c r="DS10" s="39"/>
      <c r="DT10" s="39"/>
      <c r="DU10" s="36"/>
      <c r="DV10" s="14"/>
      <c r="DW10" s="14"/>
      <c r="DX10" s="19"/>
      <c r="DY10" s="40"/>
      <c r="DZ10" s="41"/>
      <c r="EA10" s="42"/>
      <c r="EB10" s="43"/>
    </row>
    <row r="11" spans="1:130" ht="12.75">
      <c r="A11" s="20" t="s">
        <v>59</v>
      </c>
      <c r="B11" s="21">
        <v>74.4</v>
      </c>
      <c r="C11" s="22">
        <f>(B11*0.87)*0.5+((B11*5.17*0.9*0.9)*0.5+(B11*2.51*0.9)*0.5)</f>
        <v>272.18124</v>
      </c>
      <c r="D11" s="23">
        <v>76.92960000000001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84.07</v>
      </c>
      <c r="N11" s="47">
        <v>0</v>
      </c>
      <c r="O11" s="130">
        <v>32.36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116.42999999999999</v>
      </c>
      <c r="V11" s="31">
        <f t="shared" si="0"/>
        <v>0</v>
      </c>
      <c r="W11" s="25">
        <v>0</v>
      </c>
      <c r="X11" s="24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76.92960000000001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49.848000000000006</v>
      </c>
      <c r="AL11" s="35">
        <f t="shared" si="3"/>
        <v>14.880000000000003</v>
      </c>
      <c r="AM11" s="35">
        <f t="shared" si="4"/>
        <v>74.4</v>
      </c>
      <c r="AN11" s="35">
        <f t="shared" si="5"/>
        <v>15.624</v>
      </c>
      <c r="AO11" s="139">
        <v>0</v>
      </c>
      <c r="AP11" s="35">
        <f t="shared" si="6"/>
        <v>76.632</v>
      </c>
      <c r="AQ11" s="35">
        <f t="shared" si="7"/>
        <v>55.800000000000004</v>
      </c>
      <c r="AR11" s="35">
        <f t="shared" si="8"/>
        <v>55.800000000000004</v>
      </c>
      <c r="AS11" s="139">
        <v>0</v>
      </c>
      <c r="AT11" s="35"/>
      <c r="AU11" s="45"/>
      <c r="AV11" s="132"/>
      <c r="AW11" s="45"/>
      <c r="AX11" s="45"/>
      <c r="AY11" s="56"/>
      <c r="AZ11" s="266"/>
      <c r="BA11" s="36"/>
      <c r="BB11" s="36">
        <f>BA11*0.18</f>
        <v>0</v>
      </c>
      <c r="BC11" s="36">
        <f>SUM(AK11:BB11)</f>
        <v>342.98400000000004</v>
      </c>
      <c r="BD11" s="38"/>
      <c r="BE11" s="38">
        <f aca="true" t="shared" si="9" ref="BE11:BE21">BC11</f>
        <v>342.98400000000004</v>
      </c>
      <c r="BF11" s="38">
        <f aca="true" t="shared" si="10" ref="BF11:BF21">AG11-BE11</f>
        <v>-266.05440000000004</v>
      </c>
      <c r="BG11" s="38">
        <f aca="true" t="shared" si="11" ref="BG11:BG21">AF11-U11</f>
        <v>-116.42999999999999</v>
      </c>
      <c r="BH11" s="38"/>
      <c r="BI11" s="38"/>
      <c r="BJ11" s="38"/>
      <c r="BK11" s="38"/>
      <c r="BL11" s="37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7"/>
      <c r="CE11" s="38"/>
      <c r="CF11" s="38"/>
      <c r="CG11" s="38"/>
      <c r="CH11" s="38"/>
      <c r="CI11" s="38"/>
      <c r="CJ11" s="38"/>
      <c r="CK11" s="38"/>
      <c r="CL11" s="37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7"/>
      <c r="DI11" s="37"/>
      <c r="DJ11" s="37"/>
      <c r="DK11" s="37"/>
      <c r="DL11" s="37"/>
      <c r="DM11" s="37"/>
      <c r="DN11" s="38"/>
      <c r="DO11" s="38"/>
      <c r="DP11" s="38"/>
      <c r="DQ11" s="38"/>
      <c r="DR11" s="38"/>
      <c r="DS11" s="39"/>
      <c r="DT11" s="39"/>
      <c r="DU11" s="36"/>
      <c r="DV11" s="14"/>
      <c r="DW11" s="14"/>
      <c r="DX11" s="19"/>
      <c r="DY11" s="41"/>
      <c r="DZ11" s="46"/>
    </row>
    <row r="12" spans="1:131" ht="12.75">
      <c r="A12" s="20" t="s">
        <v>60</v>
      </c>
      <c r="B12" s="21">
        <v>74.4</v>
      </c>
      <c r="C12" s="22">
        <f>(B12*0.87)*0.5+((B12*5.17*0.9*0.9)*0.5+(B12*2.51*0.9)*0.5)</f>
        <v>272.18124</v>
      </c>
      <c r="D12" s="23">
        <v>76.92960000000001</v>
      </c>
      <c r="E12" s="47">
        <v>0</v>
      </c>
      <c r="F12" s="47">
        <v>0</v>
      </c>
      <c r="G12" s="47">
        <v>155.87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84.07</v>
      </c>
      <c r="N12" s="47">
        <v>0</v>
      </c>
      <c r="O12" s="130">
        <v>32.36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272.3</v>
      </c>
      <c r="V12" s="48">
        <f t="shared" si="0"/>
        <v>0</v>
      </c>
      <c r="W12" s="49">
        <v>0</v>
      </c>
      <c r="X12" s="24">
        <v>0</v>
      </c>
      <c r="Y12" s="25">
        <v>0</v>
      </c>
      <c r="Z12" s="25">
        <v>0</v>
      </c>
      <c r="AA12" s="25">
        <v>0</v>
      </c>
      <c r="AB12" s="25">
        <v>0</v>
      </c>
      <c r="AC12" s="268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76.92960000000001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49.848000000000006</v>
      </c>
      <c r="AL12" s="35">
        <f t="shared" si="3"/>
        <v>14.880000000000003</v>
      </c>
      <c r="AM12" s="35">
        <f t="shared" si="4"/>
        <v>74.4</v>
      </c>
      <c r="AN12" s="35">
        <f t="shared" si="5"/>
        <v>15.624</v>
      </c>
      <c r="AO12" s="139">
        <v>0</v>
      </c>
      <c r="AP12" s="35">
        <f t="shared" si="6"/>
        <v>76.632</v>
      </c>
      <c r="AQ12" s="35">
        <f t="shared" si="7"/>
        <v>55.800000000000004</v>
      </c>
      <c r="AR12" s="35">
        <f t="shared" si="8"/>
        <v>55.800000000000004</v>
      </c>
      <c r="AS12" s="139">
        <v>0</v>
      </c>
      <c r="AT12" s="35"/>
      <c r="AU12" s="45"/>
      <c r="AV12" s="132"/>
      <c r="AW12" s="45"/>
      <c r="AX12" s="45"/>
      <c r="AY12" s="56"/>
      <c r="AZ12" s="266"/>
      <c r="BA12" s="36"/>
      <c r="BB12" s="36">
        <f>BA12*0.18</f>
        <v>0</v>
      </c>
      <c r="BC12" s="36">
        <f>SUM(AK12:BB12)</f>
        <v>342.98400000000004</v>
      </c>
      <c r="BD12" s="38"/>
      <c r="BE12" s="38">
        <f t="shared" si="9"/>
        <v>342.98400000000004</v>
      </c>
      <c r="BF12" s="38">
        <f t="shared" si="10"/>
        <v>-266.05440000000004</v>
      </c>
      <c r="BG12" s="38">
        <f t="shared" si="11"/>
        <v>-272.3</v>
      </c>
      <c r="BH12" s="38"/>
      <c r="BI12" s="38"/>
      <c r="BJ12" s="38"/>
      <c r="BK12" s="38"/>
      <c r="BL12" s="38"/>
      <c r="BM12" s="38"/>
      <c r="BN12" s="37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7"/>
      <c r="CG12" s="38"/>
      <c r="CH12" s="38"/>
      <c r="CI12" s="38"/>
      <c r="CJ12" s="38"/>
      <c r="CK12" s="38"/>
      <c r="CL12" s="38"/>
      <c r="CM12" s="38"/>
      <c r="CN12" s="37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7"/>
      <c r="DK12" s="37"/>
      <c r="DL12" s="37"/>
      <c r="DM12" s="37"/>
      <c r="DN12" s="37"/>
      <c r="DO12" s="37"/>
      <c r="DP12" s="38"/>
      <c r="DQ12" s="38"/>
      <c r="DR12" s="38"/>
      <c r="DS12" s="38"/>
      <c r="DT12" s="38"/>
      <c r="DU12" s="39"/>
      <c r="DV12" s="39"/>
      <c r="DW12" s="36"/>
      <c r="DX12" s="14"/>
      <c r="DY12" s="14"/>
      <c r="DZ12" s="41"/>
      <c r="EA12" s="46"/>
    </row>
    <row r="13" spans="1:131" ht="12.75">
      <c r="A13" s="20" t="s">
        <v>61</v>
      </c>
      <c r="B13" s="21">
        <v>74.4</v>
      </c>
      <c r="C13" s="22">
        <f>(B13*0.87)*0.5+((B13*5.17*0.9*0.9)*0.5+(B13*2.51*0.9)*0.5)</f>
        <v>272.18124</v>
      </c>
      <c r="D13" s="51">
        <v>76.92960000000001</v>
      </c>
      <c r="E13" s="26">
        <v>0</v>
      </c>
      <c r="F13" s="47">
        <v>0</v>
      </c>
      <c r="G13" s="133">
        <v>155.87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84.07</v>
      </c>
      <c r="N13" s="47">
        <v>0</v>
      </c>
      <c r="O13" s="130">
        <v>32.36</v>
      </c>
      <c r="P13" s="47">
        <v>0</v>
      </c>
      <c r="Q13" s="57">
        <v>0</v>
      </c>
      <c r="R13" s="57">
        <v>0</v>
      </c>
      <c r="S13" s="262">
        <v>0</v>
      </c>
      <c r="T13" s="29">
        <v>0</v>
      </c>
      <c r="U13" s="44">
        <f t="shared" si="0"/>
        <v>272.3</v>
      </c>
      <c r="V13" s="48">
        <f t="shared" si="0"/>
        <v>0</v>
      </c>
      <c r="W13" s="25">
        <v>0</v>
      </c>
      <c r="X13" s="24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2">
        <f>AF13+V13+D13</f>
        <v>76.92960000000001</v>
      </c>
      <c r="AH13" s="53">
        <f t="shared" si="1"/>
        <v>0</v>
      </c>
      <c r="AI13" s="53">
        <f t="shared" si="1"/>
        <v>0</v>
      </c>
      <c r="AJ13" s="135"/>
      <c r="AK13" s="35">
        <f t="shared" si="2"/>
        <v>49.848000000000006</v>
      </c>
      <c r="AL13" s="35">
        <f t="shared" si="3"/>
        <v>14.880000000000003</v>
      </c>
      <c r="AM13" s="35">
        <f t="shared" si="4"/>
        <v>74.4</v>
      </c>
      <c r="AN13" s="35">
        <f t="shared" si="5"/>
        <v>15.624</v>
      </c>
      <c r="AO13" s="35">
        <v>0</v>
      </c>
      <c r="AP13" s="35">
        <f t="shared" si="6"/>
        <v>76.632</v>
      </c>
      <c r="AQ13" s="35">
        <f t="shared" si="7"/>
        <v>55.800000000000004</v>
      </c>
      <c r="AR13" s="35">
        <f t="shared" si="8"/>
        <v>55.800000000000004</v>
      </c>
      <c r="AS13" s="139"/>
      <c r="AT13" s="54"/>
      <c r="AU13" s="55"/>
      <c r="AV13" s="55"/>
      <c r="AW13" s="55"/>
      <c r="AX13" s="55"/>
      <c r="AY13" s="56"/>
      <c r="AZ13" s="56"/>
      <c r="BA13" s="54"/>
      <c r="BB13" s="54"/>
      <c r="BC13" s="47">
        <f>SUM(AK13:BB13)</f>
        <v>342.98400000000004</v>
      </c>
      <c r="BD13" s="136"/>
      <c r="BE13" s="38">
        <f t="shared" si="9"/>
        <v>342.98400000000004</v>
      </c>
      <c r="BF13" s="38">
        <f t="shared" si="10"/>
        <v>-266.05440000000004</v>
      </c>
      <c r="BG13" s="38">
        <f t="shared" si="11"/>
        <v>-272.3</v>
      </c>
      <c r="BH13" s="38"/>
      <c r="BI13" s="38"/>
      <c r="BJ13" s="38"/>
      <c r="BK13" s="38"/>
      <c r="BL13" s="37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7"/>
      <c r="CE13" s="38"/>
      <c r="CF13" s="38"/>
      <c r="CG13" s="38"/>
      <c r="CH13" s="38"/>
      <c r="CI13" s="38"/>
      <c r="CJ13" s="38"/>
      <c r="CK13" s="38"/>
      <c r="CL13" s="37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7"/>
      <c r="DI13" s="37"/>
      <c r="DJ13" s="37"/>
      <c r="DK13" s="37"/>
      <c r="DL13" s="37"/>
      <c r="DM13" s="37"/>
      <c r="DN13" s="38"/>
      <c r="DO13" s="38"/>
      <c r="DP13" s="38"/>
      <c r="DQ13" s="38"/>
      <c r="DR13" s="38"/>
      <c r="DS13" s="39"/>
      <c r="DT13" s="39"/>
      <c r="DU13" s="36"/>
      <c r="DV13" s="14"/>
      <c r="DW13" s="14"/>
      <c r="DX13" s="14"/>
      <c r="DY13" s="19"/>
      <c r="DZ13" s="41"/>
      <c r="EA13" s="46"/>
    </row>
    <row r="14" spans="1:130" ht="12.75">
      <c r="A14" s="20" t="s">
        <v>62</v>
      </c>
      <c r="B14" s="137">
        <v>74.4</v>
      </c>
      <c r="C14" s="22">
        <f>(B14*0.87)*0.5+((B14*5.17*0.9*0.9)*0.5+(B14*2.51*0.9)*0.5)</f>
        <v>272.18124</v>
      </c>
      <c r="D14" s="51">
        <v>76.92960000000001</v>
      </c>
      <c r="E14" s="133">
        <v>0</v>
      </c>
      <c r="F14" s="47">
        <v>0</v>
      </c>
      <c r="G14" s="47">
        <v>311.74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4">
        <v>168.14</v>
      </c>
      <c r="N14" s="47">
        <v>0</v>
      </c>
      <c r="O14" s="134">
        <v>64.73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544.61</v>
      </c>
      <c r="V14" s="58">
        <f>F14+H14+J14+L14+N14++R14+T14</f>
        <v>0</v>
      </c>
      <c r="W14" s="25">
        <v>0</v>
      </c>
      <c r="X14" s="24">
        <v>0</v>
      </c>
      <c r="Y14" s="25">
        <v>0</v>
      </c>
      <c r="Z14" s="25">
        <v>0</v>
      </c>
      <c r="AA14" s="25">
        <v>0</v>
      </c>
      <c r="AB14" s="25">
        <v>0</v>
      </c>
      <c r="AC14" s="24">
        <v>0</v>
      </c>
      <c r="AD14" s="24">
        <v>0</v>
      </c>
      <c r="AE14" s="32">
        <v>0</v>
      </c>
      <c r="AF14" s="59">
        <f>SUM(W14:AE14)</f>
        <v>0</v>
      </c>
      <c r="AG14" s="52">
        <f aca="true" t="shared" si="12" ref="AG14:AG21">D14+V14+AF14</f>
        <v>76.92960000000001</v>
      </c>
      <c r="AH14" s="53">
        <f t="shared" si="1"/>
        <v>0</v>
      </c>
      <c r="AI14" s="53">
        <f t="shared" si="1"/>
        <v>0</v>
      </c>
      <c r="AJ14" s="135"/>
      <c r="AK14" s="35">
        <f t="shared" si="2"/>
        <v>49.848000000000006</v>
      </c>
      <c r="AL14" s="35">
        <f t="shared" si="3"/>
        <v>14.880000000000003</v>
      </c>
      <c r="AM14" s="35">
        <f t="shared" si="4"/>
        <v>74.4</v>
      </c>
      <c r="AN14" s="35">
        <f t="shared" si="5"/>
        <v>15.624</v>
      </c>
      <c r="AO14" s="139">
        <v>0</v>
      </c>
      <c r="AP14" s="35">
        <f t="shared" si="6"/>
        <v>76.632</v>
      </c>
      <c r="AQ14" s="35">
        <f t="shared" si="7"/>
        <v>55.800000000000004</v>
      </c>
      <c r="AR14" s="35">
        <f t="shared" si="8"/>
        <v>55.800000000000004</v>
      </c>
      <c r="AS14" s="139"/>
      <c r="AT14" s="54"/>
      <c r="AU14" s="55"/>
      <c r="AV14" s="55"/>
      <c r="AW14" s="55"/>
      <c r="AX14" s="55"/>
      <c r="AY14" s="56"/>
      <c r="AZ14" s="56"/>
      <c r="BA14" s="54"/>
      <c r="BB14" s="54"/>
      <c r="BC14" s="47">
        <f>SUM(AK14:BB14)</f>
        <v>342.98400000000004</v>
      </c>
      <c r="BD14" s="136"/>
      <c r="BE14" s="38">
        <f t="shared" si="9"/>
        <v>342.98400000000004</v>
      </c>
      <c r="BF14" s="38">
        <f t="shared" si="10"/>
        <v>-266.05440000000004</v>
      </c>
      <c r="BG14" s="38">
        <f t="shared" si="11"/>
        <v>-544.61</v>
      </c>
      <c r="BH14" s="38"/>
      <c r="BI14" s="38"/>
      <c r="BJ14" s="38"/>
      <c r="BK14" s="38"/>
      <c r="BL14" s="37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7"/>
      <c r="CE14" s="38"/>
      <c r="CF14" s="38"/>
      <c r="CG14" s="38"/>
      <c r="CH14" s="38"/>
      <c r="CI14" s="38"/>
      <c r="CJ14" s="38"/>
      <c r="CK14" s="38"/>
      <c r="CL14" s="37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7"/>
      <c r="DI14" s="37"/>
      <c r="DJ14" s="37"/>
      <c r="DK14" s="37"/>
      <c r="DL14" s="37"/>
      <c r="DM14" s="37"/>
      <c r="DN14" s="38"/>
      <c r="DO14" s="38"/>
      <c r="DP14" s="38"/>
      <c r="DQ14" s="38"/>
      <c r="DR14" s="38"/>
      <c r="DS14" s="39"/>
      <c r="DT14" s="39"/>
      <c r="DU14" s="36"/>
      <c r="DV14" s="14"/>
      <c r="DW14" s="14"/>
      <c r="DX14" s="19"/>
      <c r="DY14" s="41"/>
      <c r="DZ14" s="46"/>
    </row>
    <row r="15" spans="1:130" ht="13.5" thickBot="1">
      <c r="A15" s="20" t="s">
        <v>63</v>
      </c>
      <c r="B15" s="21">
        <v>74.4</v>
      </c>
      <c r="C15" s="22">
        <f>(B15*0.87)*0.5+((B15*5.17*0.9*0.9)*0.5+(B15*2.51*0.9)*0.5)</f>
        <v>272.18124</v>
      </c>
      <c r="D15" s="51">
        <v>76.92960000000001</v>
      </c>
      <c r="E15" s="60">
        <v>0</v>
      </c>
      <c r="F15" s="60"/>
      <c r="G15" s="60">
        <v>311.74</v>
      </c>
      <c r="H15" s="60"/>
      <c r="I15" s="61">
        <v>0</v>
      </c>
      <c r="J15" s="61"/>
      <c r="K15" s="61">
        <v>0</v>
      </c>
      <c r="L15" s="61"/>
      <c r="M15" s="61">
        <v>168.14</v>
      </c>
      <c r="N15" s="61"/>
      <c r="O15" s="61">
        <v>64.73</v>
      </c>
      <c r="P15" s="61"/>
      <c r="Q15" s="61">
        <v>0</v>
      </c>
      <c r="R15" s="62"/>
      <c r="S15" s="62">
        <v>0</v>
      </c>
      <c r="T15" s="61"/>
      <c r="U15" s="63">
        <f t="shared" si="0"/>
        <v>544.61</v>
      </c>
      <c r="V15" s="64">
        <f t="shared" si="0"/>
        <v>0</v>
      </c>
      <c r="W15" s="65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6">
        <v>0</v>
      </c>
      <c r="AF15" s="67">
        <f aca="true" t="shared" si="13" ref="AF15:AF21">SUM(W15:AE15)</f>
        <v>0</v>
      </c>
      <c r="AG15" s="52">
        <f t="shared" si="12"/>
        <v>76.92960000000001</v>
      </c>
      <c r="AH15" s="53">
        <f t="shared" si="1"/>
        <v>0</v>
      </c>
      <c r="AI15" s="53">
        <f t="shared" si="1"/>
        <v>0</v>
      </c>
      <c r="AJ15" s="135"/>
      <c r="AK15" s="35">
        <f t="shared" si="2"/>
        <v>49.848000000000006</v>
      </c>
      <c r="AL15" s="35">
        <f t="shared" si="3"/>
        <v>14.880000000000003</v>
      </c>
      <c r="AM15" s="35">
        <f t="shared" si="4"/>
        <v>74.4</v>
      </c>
      <c r="AN15" s="35">
        <f t="shared" si="5"/>
        <v>15.624</v>
      </c>
      <c r="AO15" s="263">
        <v>0</v>
      </c>
      <c r="AP15" s="35">
        <f t="shared" si="6"/>
        <v>76.632</v>
      </c>
      <c r="AQ15" s="35">
        <f t="shared" si="7"/>
        <v>55.800000000000004</v>
      </c>
      <c r="AR15" s="35">
        <f t="shared" si="8"/>
        <v>55.800000000000004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342.98400000000004</v>
      </c>
      <c r="BD15" s="136"/>
      <c r="BE15" s="38">
        <f t="shared" si="9"/>
        <v>342.98400000000004</v>
      </c>
      <c r="BF15" s="38">
        <f t="shared" si="10"/>
        <v>-266.05440000000004</v>
      </c>
      <c r="BG15" s="38">
        <f t="shared" si="11"/>
        <v>-544.61</v>
      </c>
      <c r="BH15" s="38"/>
      <c r="BI15" s="38"/>
      <c r="BJ15" s="38"/>
      <c r="BK15" s="38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7"/>
      <c r="CE15" s="38"/>
      <c r="CF15" s="38"/>
      <c r="CG15" s="38"/>
      <c r="CH15" s="38"/>
      <c r="CI15" s="38"/>
      <c r="CJ15" s="38"/>
      <c r="CK15" s="38"/>
      <c r="CL15" s="37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7"/>
      <c r="DI15" s="37"/>
      <c r="DJ15" s="37"/>
      <c r="DK15" s="37"/>
      <c r="DL15" s="37"/>
      <c r="DM15" s="37"/>
      <c r="DN15" s="38"/>
      <c r="DO15" s="38"/>
      <c r="DP15" s="38"/>
      <c r="DQ15" s="38"/>
      <c r="DR15" s="38"/>
      <c r="DS15" s="39"/>
      <c r="DT15" s="39"/>
      <c r="DU15" s="36"/>
      <c r="DV15" s="14"/>
      <c r="DW15" s="14"/>
      <c r="DX15" s="19"/>
      <c r="DY15" s="69"/>
      <c r="DZ15" s="46"/>
    </row>
    <row r="16" spans="1:127" ht="12.75">
      <c r="A16" s="20" t="s">
        <v>64</v>
      </c>
      <c r="B16" s="21">
        <v>74.4</v>
      </c>
      <c r="C16" s="22">
        <f>(B16*0.87)*0.5+((B16*5.17*0.9*0.9)*0.5+(B16*2.51*0.9)*0.5)</f>
        <v>272.18124</v>
      </c>
      <c r="D16" s="51">
        <v>76.92960000000001</v>
      </c>
      <c r="E16" s="70"/>
      <c r="F16" s="70"/>
      <c r="G16" s="70">
        <v>311.74</v>
      </c>
      <c r="H16" s="70"/>
      <c r="I16" s="70"/>
      <c r="J16" s="70"/>
      <c r="K16" s="70"/>
      <c r="L16" s="70"/>
      <c r="M16" s="70">
        <v>168.14</v>
      </c>
      <c r="N16" s="70"/>
      <c r="O16" s="70">
        <v>64.73</v>
      </c>
      <c r="P16" s="70"/>
      <c r="Q16" s="70"/>
      <c r="R16" s="70"/>
      <c r="S16" s="71"/>
      <c r="T16" s="65"/>
      <c r="U16" s="72">
        <f t="shared" si="0"/>
        <v>544.61</v>
      </c>
      <c r="V16" s="73">
        <f t="shared" si="0"/>
        <v>0</v>
      </c>
      <c r="W16" s="74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60"/>
      <c r="AD16" s="70"/>
      <c r="AE16" s="71"/>
      <c r="AF16" s="67">
        <f t="shared" si="13"/>
        <v>0</v>
      </c>
      <c r="AG16" s="75">
        <f t="shared" si="12"/>
        <v>76.92960000000001</v>
      </c>
      <c r="AH16" s="53">
        <f t="shared" si="1"/>
        <v>0</v>
      </c>
      <c r="AI16" s="53">
        <f t="shared" si="1"/>
        <v>0</v>
      </c>
      <c r="AJ16" s="135"/>
      <c r="AK16" s="35">
        <f t="shared" si="2"/>
        <v>49.848000000000006</v>
      </c>
      <c r="AL16" s="35">
        <f t="shared" si="3"/>
        <v>14.880000000000003</v>
      </c>
      <c r="AM16" s="35">
        <f t="shared" si="4"/>
        <v>74.4</v>
      </c>
      <c r="AN16" s="35">
        <f t="shared" si="5"/>
        <v>15.624</v>
      </c>
      <c r="AO16" s="263">
        <v>0</v>
      </c>
      <c r="AP16" s="35">
        <f t="shared" si="6"/>
        <v>76.632</v>
      </c>
      <c r="AQ16" s="35">
        <f t="shared" si="7"/>
        <v>55.800000000000004</v>
      </c>
      <c r="AR16" s="35">
        <f t="shared" si="8"/>
        <v>55.800000000000004</v>
      </c>
      <c r="AS16" s="139"/>
      <c r="AT16" s="54"/>
      <c r="AU16" s="55"/>
      <c r="AV16" s="55"/>
      <c r="AW16" s="55"/>
      <c r="AX16" s="55">
        <f>18.86</f>
        <v>18.86</v>
      </c>
      <c r="AY16" s="56"/>
      <c r="AZ16" s="56"/>
      <c r="BA16" s="54"/>
      <c r="BB16" s="54"/>
      <c r="BC16" s="47">
        <f>SUM(AK16:BB16)</f>
        <v>361.84400000000005</v>
      </c>
      <c r="BD16" s="136"/>
      <c r="BE16" s="38">
        <f t="shared" si="9"/>
        <v>361.84400000000005</v>
      </c>
      <c r="BF16" s="38">
        <f t="shared" si="10"/>
        <v>-284.91440000000006</v>
      </c>
      <c r="BG16" s="38">
        <f t="shared" si="11"/>
        <v>-544.61</v>
      </c>
      <c r="BH16" s="38"/>
      <c r="BI16" s="38"/>
      <c r="BJ16" s="38"/>
      <c r="BK16" s="38"/>
      <c r="BL16" s="37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7"/>
      <c r="CE16" s="38"/>
      <c r="CF16" s="38"/>
      <c r="CG16" s="38"/>
      <c r="CH16" s="38"/>
      <c r="CI16" s="38"/>
      <c r="CJ16" s="38"/>
      <c r="CK16" s="38"/>
      <c r="CL16" s="37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7"/>
      <c r="DI16" s="37"/>
      <c r="DJ16" s="37"/>
      <c r="DK16" s="37"/>
      <c r="DL16" s="37"/>
      <c r="DM16" s="37"/>
      <c r="DN16" s="38"/>
      <c r="DO16" s="38"/>
      <c r="DP16" s="38"/>
      <c r="DQ16" s="38"/>
      <c r="DR16" s="38"/>
      <c r="DS16" s="39"/>
      <c r="DT16" s="39"/>
      <c r="DU16" s="36"/>
      <c r="DV16" s="14"/>
      <c r="DW16" s="14"/>
    </row>
    <row r="17" spans="1:127" ht="12.75">
      <c r="A17" s="20" t="s">
        <v>65</v>
      </c>
      <c r="B17" s="21">
        <v>74.4</v>
      </c>
      <c r="C17" s="22">
        <f>(B17*0.87)*0.5+((B17*5.17*0.9*0.9)*0.5+(B17*2.51*0.9)*0.5)</f>
        <v>272.18124</v>
      </c>
      <c r="D17" s="51">
        <v>76.92960000000001</v>
      </c>
      <c r="E17" s="264"/>
      <c r="F17" s="264"/>
      <c r="G17" s="264">
        <v>311.74</v>
      </c>
      <c r="H17" s="264"/>
      <c r="I17" s="264"/>
      <c r="J17" s="264"/>
      <c r="K17" s="264"/>
      <c r="L17" s="264"/>
      <c r="M17" s="264">
        <v>168.14</v>
      </c>
      <c r="N17" s="264"/>
      <c r="O17" s="264">
        <v>64.73</v>
      </c>
      <c r="P17" s="264"/>
      <c r="Q17" s="264"/>
      <c r="R17" s="264"/>
      <c r="S17" s="265"/>
      <c r="T17" s="66"/>
      <c r="U17" s="76">
        <f t="shared" si="0"/>
        <v>544.61</v>
      </c>
      <c r="V17" s="77">
        <f t="shared" si="0"/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/>
      <c r="AD17" s="70"/>
      <c r="AE17" s="71"/>
      <c r="AF17" s="67">
        <f t="shared" si="13"/>
        <v>0</v>
      </c>
      <c r="AG17" s="75">
        <f t="shared" si="12"/>
        <v>76.92960000000001</v>
      </c>
      <c r="AH17" s="53">
        <f t="shared" si="1"/>
        <v>0</v>
      </c>
      <c r="AI17" s="53">
        <f t="shared" si="1"/>
        <v>0</v>
      </c>
      <c r="AJ17" s="135"/>
      <c r="AK17" s="35">
        <f t="shared" si="2"/>
        <v>49.848000000000006</v>
      </c>
      <c r="AL17" s="35">
        <f t="shared" si="3"/>
        <v>14.880000000000003</v>
      </c>
      <c r="AM17" s="35">
        <f t="shared" si="4"/>
        <v>74.4</v>
      </c>
      <c r="AN17" s="35">
        <f t="shared" si="5"/>
        <v>15.624</v>
      </c>
      <c r="AO17" s="263">
        <v>0</v>
      </c>
      <c r="AP17" s="35">
        <f t="shared" si="6"/>
        <v>76.632</v>
      </c>
      <c r="AQ17" s="35">
        <f t="shared" si="7"/>
        <v>55.800000000000004</v>
      </c>
      <c r="AR17" s="35">
        <f t="shared" si="8"/>
        <v>55.800000000000004</v>
      </c>
      <c r="AS17" s="139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342.98400000000004</v>
      </c>
      <c r="BD17" s="136"/>
      <c r="BE17" s="38">
        <f t="shared" si="9"/>
        <v>342.98400000000004</v>
      </c>
      <c r="BF17" s="38">
        <f t="shared" si="10"/>
        <v>-266.05440000000004</v>
      </c>
      <c r="BG17" s="38">
        <f t="shared" si="11"/>
        <v>-544.61</v>
      </c>
      <c r="BH17" s="38"/>
      <c r="BI17" s="38"/>
      <c r="BJ17" s="38"/>
      <c r="BK17" s="38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7"/>
      <c r="CE17" s="38"/>
      <c r="CF17" s="38"/>
      <c r="CG17" s="38"/>
      <c r="CH17" s="38"/>
      <c r="CI17" s="38"/>
      <c r="CJ17" s="38"/>
      <c r="CK17" s="38"/>
      <c r="CL17" s="37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7"/>
      <c r="DI17" s="37"/>
      <c r="DJ17" s="37"/>
      <c r="DK17" s="37"/>
      <c r="DL17" s="37"/>
      <c r="DM17" s="37"/>
      <c r="DN17" s="38"/>
      <c r="DO17" s="38"/>
      <c r="DP17" s="38"/>
      <c r="DQ17" s="38"/>
      <c r="DR17" s="38"/>
      <c r="DS17" s="39"/>
      <c r="DT17" s="39"/>
      <c r="DU17" s="36"/>
      <c r="DV17" s="14"/>
      <c r="DW17" s="14"/>
    </row>
    <row r="18" spans="1:127" ht="12.75">
      <c r="A18" s="20" t="s">
        <v>66</v>
      </c>
      <c r="B18" s="21">
        <v>74.4</v>
      </c>
      <c r="C18" s="22">
        <f>(B18*0.87)*0.5+((B18*5.17*0.9*0.9)*0.5+(B18*2.51*0.9)*0.5)</f>
        <v>272.18124</v>
      </c>
      <c r="D18" s="51">
        <v>76.92960000000001</v>
      </c>
      <c r="E18" s="70"/>
      <c r="F18" s="70"/>
      <c r="G18" s="70">
        <v>311.74</v>
      </c>
      <c r="H18" s="70"/>
      <c r="I18" s="70"/>
      <c r="J18" s="70"/>
      <c r="K18" s="70"/>
      <c r="L18" s="70"/>
      <c r="M18" s="70">
        <v>168.14</v>
      </c>
      <c r="N18" s="70"/>
      <c r="O18" s="70">
        <v>64.73</v>
      </c>
      <c r="P18" s="70"/>
      <c r="Q18" s="70"/>
      <c r="R18" s="70"/>
      <c r="S18" s="71"/>
      <c r="T18" s="78"/>
      <c r="U18" s="78">
        <f t="shared" si="0"/>
        <v>544.61</v>
      </c>
      <c r="V18" s="79">
        <f t="shared" si="0"/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/>
      <c r="AD18" s="70"/>
      <c r="AE18" s="71"/>
      <c r="AF18" s="67">
        <f t="shared" si="13"/>
        <v>0</v>
      </c>
      <c r="AG18" s="75">
        <f t="shared" si="12"/>
        <v>76.92960000000001</v>
      </c>
      <c r="AH18" s="53">
        <f t="shared" si="1"/>
        <v>0</v>
      </c>
      <c r="AI18" s="53">
        <f t="shared" si="1"/>
        <v>0</v>
      </c>
      <c r="AJ18" s="135"/>
      <c r="AK18" s="35">
        <f t="shared" si="2"/>
        <v>49.848000000000006</v>
      </c>
      <c r="AL18" s="35">
        <f t="shared" si="3"/>
        <v>14.880000000000003</v>
      </c>
      <c r="AM18" s="35">
        <f t="shared" si="4"/>
        <v>74.4</v>
      </c>
      <c r="AN18" s="35">
        <f t="shared" si="5"/>
        <v>15.624</v>
      </c>
      <c r="AO18" s="263">
        <v>0</v>
      </c>
      <c r="AP18" s="35">
        <f t="shared" si="6"/>
        <v>76.632</v>
      </c>
      <c r="AQ18" s="35">
        <f t="shared" si="7"/>
        <v>55.800000000000004</v>
      </c>
      <c r="AR18" s="35">
        <f t="shared" si="8"/>
        <v>55.800000000000004</v>
      </c>
      <c r="AS18" s="139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342.98400000000004</v>
      </c>
      <c r="BD18" s="136"/>
      <c r="BE18" s="38">
        <f t="shared" si="9"/>
        <v>342.98400000000004</v>
      </c>
      <c r="BF18" s="38">
        <f t="shared" si="10"/>
        <v>-266.05440000000004</v>
      </c>
      <c r="BG18" s="38">
        <f t="shared" si="11"/>
        <v>-544.61</v>
      </c>
      <c r="BH18" s="38"/>
      <c r="BI18" s="38"/>
      <c r="BJ18" s="38"/>
      <c r="BK18" s="38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7"/>
      <c r="CE18" s="38"/>
      <c r="CF18" s="38"/>
      <c r="CG18" s="38"/>
      <c r="CH18" s="38"/>
      <c r="CI18" s="38"/>
      <c r="CJ18" s="38"/>
      <c r="CK18" s="38"/>
      <c r="CL18" s="37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7"/>
      <c r="DI18" s="37"/>
      <c r="DJ18" s="37"/>
      <c r="DK18" s="37"/>
      <c r="DL18" s="37"/>
      <c r="DM18" s="37"/>
      <c r="DN18" s="38"/>
      <c r="DO18" s="38"/>
      <c r="DP18" s="38"/>
      <c r="DQ18" s="38"/>
      <c r="DR18" s="38"/>
      <c r="DS18" s="39"/>
      <c r="DT18" s="39"/>
      <c r="DU18" s="36"/>
      <c r="DV18" s="80"/>
      <c r="DW18" s="81"/>
    </row>
    <row r="19" spans="1:125" ht="12.75">
      <c r="A19" s="20" t="s">
        <v>67</v>
      </c>
      <c r="B19" s="21">
        <v>74.4</v>
      </c>
      <c r="C19" s="22">
        <f>(B19*0.87)+((B19*5.17*0.9*0.9)+(B19*2.51*0.9))</f>
        <v>544.36248</v>
      </c>
      <c r="D19" s="82">
        <v>76.92960000000001</v>
      </c>
      <c r="E19" s="60"/>
      <c r="F19" s="60"/>
      <c r="G19" s="60">
        <v>311.74</v>
      </c>
      <c r="H19" s="60"/>
      <c r="I19" s="60"/>
      <c r="J19" s="60"/>
      <c r="K19" s="60"/>
      <c r="L19" s="60"/>
      <c r="M19" s="60">
        <v>168.14</v>
      </c>
      <c r="N19" s="60"/>
      <c r="O19" s="60">
        <v>64.73</v>
      </c>
      <c r="P19" s="60"/>
      <c r="Q19" s="60"/>
      <c r="R19" s="60"/>
      <c r="S19" s="66"/>
      <c r="T19" s="83"/>
      <c r="U19" s="84">
        <f t="shared" si="0"/>
        <v>544.61</v>
      </c>
      <c r="V19" s="85">
        <f t="shared" si="0"/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/>
      <c r="AD19" s="60"/>
      <c r="AE19" s="66"/>
      <c r="AF19" s="67">
        <f t="shared" si="13"/>
        <v>0</v>
      </c>
      <c r="AG19" s="75">
        <f t="shared" si="12"/>
        <v>76.92960000000001</v>
      </c>
      <c r="AH19" s="53">
        <f t="shared" si="1"/>
        <v>0</v>
      </c>
      <c r="AI19" s="53">
        <f t="shared" si="1"/>
        <v>0</v>
      </c>
      <c r="AJ19" s="135"/>
      <c r="AK19" s="35">
        <f t="shared" si="2"/>
        <v>49.848000000000006</v>
      </c>
      <c r="AL19" s="35">
        <f t="shared" si="3"/>
        <v>14.880000000000003</v>
      </c>
      <c r="AM19" s="35">
        <f t="shared" si="4"/>
        <v>74.4</v>
      </c>
      <c r="AN19" s="35">
        <f t="shared" si="5"/>
        <v>15.624</v>
      </c>
      <c r="AO19" s="263">
        <v>0</v>
      </c>
      <c r="AP19" s="35">
        <f t="shared" si="6"/>
        <v>76.632</v>
      </c>
      <c r="AQ19" s="35">
        <f t="shared" si="7"/>
        <v>55.800000000000004</v>
      </c>
      <c r="AR19" s="35">
        <f t="shared" si="8"/>
        <v>55.800000000000004</v>
      </c>
      <c r="AS19" s="263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342.98400000000004</v>
      </c>
      <c r="BD19" s="136"/>
      <c r="BE19" s="38">
        <f t="shared" si="9"/>
        <v>342.98400000000004</v>
      </c>
      <c r="BF19" s="38">
        <f t="shared" si="10"/>
        <v>-266.05440000000004</v>
      </c>
      <c r="BG19" s="38">
        <f t="shared" si="11"/>
        <v>-544.61</v>
      </c>
      <c r="BH19" s="38"/>
      <c r="BI19" s="38"/>
      <c r="BJ19" s="38"/>
      <c r="BK19" s="38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7"/>
      <c r="CE19" s="38"/>
      <c r="CF19" s="38"/>
      <c r="CG19" s="38"/>
      <c r="CH19" s="38"/>
      <c r="CI19" s="38"/>
      <c r="CJ19" s="38"/>
      <c r="CK19" s="38"/>
      <c r="CL19" s="37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7"/>
      <c r="DJ19" s="37"/>
      <c r="DK19" s="37"/>
      <c r="DL19" s="37"/>
      <c r="DM19" s="37"/>
      <c r="DN19" s="37"/>
      <c r="DO19" s="38"/>
      <c r="DP19" s="38"/>
      <c r="DQ19" s="38"/>
      <c r="DR19" s="38"/>
      <c r="DS19" s="38"/>
      <c r="DT19" s="39"/>
      <c r="DU19" s="86"/>
    </row>
    <row r="20" spans="1:124" ht="12.75">
      <c r="A20" s="20" t="s">
        <v>68</v>
      </c>
      <c r="B20" s="21">
        <v>74.4</v>
      </c>
      <c r="C20" s="22">
        <f>(B20*0.87)+((B20*5.17*0.9*0.9)+(B20*2.51*0.9))</f>
        <v>544.36248</v>
      </c>
      <c r="D20" s="140">
        <v>76.92960000000001</v>
      </c>
      <c r="E20" s="60"/>
      <c r="F20" s="60"/>
      <c r="G20" s="60">
        <v>311.73</v>
      </c>
      <c r="H20" s="60"/>
      <c r="I20" s="60"/>
      <c r="J20" s="60"/>
      <c r="K20" s="60"/>
      <c r="L20" s="60"/>
      <c r="M20" s="60">
        <v>168.14</v>
      </c>
      <c r="N20" s="60"/>
      <c r="O20" s="60">
        <v>64.73</v>
      </c>
      <c r="P20" s="60"/>
      <c r="Q20" s="60"/>
      <c r="R20" s="60"/>
      <c r="S20" s="66"/>
      <c r="T20" s="83"/>
      <c r="U20" s="84">
        <f t="shared" si="0"/>
        <v>544.6</v>
      </c>
      <c r="V20" s="85">
        <f t="shared" si="0"/>
        <v>0</v>
      </c>
      <c r="W20" s="60">
        <v>0</v>
      </c>
      <c r="X20" s="60">
        <v>689.14</v>
      </c>
      <c r="Y20" s="60">
        <v>0</v>
      </c>
      <c r="Z20" s="60">
        <v>0</v>
      </c>
      <c r="AA20" s="60">
        <v>371.69</v>
      </c>
      <c r="AB20" s="60">
        <v>143.09</v>
      </c>
      <c r="AC20" s="60"/>
      <c r="AD20" s="60"/>
      <c r="AE20" s="66"/>
      <c r="AF20" s="67">
        <f t="shared" si="13"/>
        <v>1203.9199999999998</v>
      </c>
      <c r="AG20" s="75">
        <f t="shared" si="12"/>
        <v>1280.8495999999998</v>
      </c>
      <c r="AH20" s="53">
        <f t="shared" si="1"/>
        <v>0</v>
      </c>
      <c r="AI20" s="53">
        <f t="shared" si="1"/>
        <v>0</v>
      </c>
      <c r="AJ20" s="135"/>
      <c r="AK20" s="35">
        <f t="shared" si="2"/>
        <v>49.848000000000006</v>
      </c>
      <c r="AL20" s="35">
        <f t="shared" si="3"/>
        <v>14.880000000000003</v>
      </c>
      <c r="AM20" s="35">
        <f t="shared" si="4"/>
        <v>74.4</v>
      </c>
      <c r="AN20" s="35">
        <f t="shared" si="5"/>
        <v>15.624</v>
      </c>
      <c r="AO20" s="263">
        <v>0</v>
      </c>
      <c r="AP20" s="35">
        <f t="shared" si="6"/>
        <v>76.632</v>
      </c>
      <c r="AQ20" s="35">
        <f t="shared" si="7"/>
        <v>55.800000000000004</v>
      </c>
      <c r="AR20" s="35">
        <f t="shared" si="8"/>
        <v>55.800000000000004</v>
      </c>
      <c r="AS20" s="263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342.98400000000004</v>
      </c>
      <c r="BD20" s="136"/>
      <c r="BE20" s="38">
        <f t="shared" si="9"/>
        <v>342.98400000000004</v>
      </c>
      <c r="BF20" s="38">
        <f t="shared" si="10"/>
        <v>937.8655999999997</v>
      </c>
      <c r="BG20" s="38">
        <f t="shared" si="11"/>
        <v>659.3199999999998</v>
      </c>
      <c r="BH20" s="38"/>
      <c r="BI20" s="38"/>
      <c r="BJ20" s="38"/>
      <c r="BK20" s="38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7"/>
      <c r="CE20" s="38"/>
      <c r="CF20" s="38"/>
      <c r="CG20" s="38"/>
      <c r="CH20" s="38"/>
      <c r="CI20" s="38"/>
      <c r="CJ20" s="38"/>
      <c r="CK20" s="38"/>
      <c r="CL20" s="37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7"/>
      <c r="DI20" s="37"/>
      <c r="DJ20" s="37"/>
      <c r="DK20" s="37"/>
      <c r="DL20" s="37"/>
      <c r="DM20" s="37"/>
      <c r="DN20" s="38"/>
      <c r="DO20" s="38"/>
      <c r="DP20" s="38"/>
      <c r="DQ20" s="38"/>
      <c r="DR20" s="38"/>
      <c r="DS20" s="87"/>
      <c r="DT20" s="86"/>
    </row>
    <row r="21" spans="1:124" ht="13.5" thickBot="1">
      <c r="A21" s="20" t="s">
        <v>69</v>
      </c>
      <c r="B21" s="21">
        <v>74.4</v>
      </c>
      <c r="C21" s="22">
        <f>(B21*0.87)+((B21*5.17*0.9*0.9)+(B21*2.51*0.9))</f>
        <v>544.36248</v>
      </c>
      <c r="D21" s="267">
        <v>76.92960000000001</v>
      </c>
      <c r="E21" s="88"/>
      <c r="F21" s="88"/>
      <c r="G21" s="88">
        <v>311.74</v>
      </c>
      <c r="H21" s="88"/>
      <c r="I21" s="88"/>
      <c r="J21" s="88"/>
      <c r="K21" s="88"/>
      <c r="L21" s="88"/>
      <c r="M21" s="88">
        <v>168.14</v>
      </c>
      <c r="N21" s="88"/>
      <c r="O21" s="88">
        <v>64.73</v>
      </c>
      <c r="P21" s="88"/>
      <c r="Q21" s="88"/>
      <c r="R21" s="88"/>
      <c r="S21" s="89"/>
      <c r="T21" s="90"/>
      <c r="U21" s="84">
        <f t="shared" si="0"/>
        <v>544.61</v>
      </c>
      <c r="V21" s="85">
        <f t="shared" si="0"/>
        <v>0</v>
      </c>
      <c r="W21" s="60">
        <v>0</v>
      </c>
      <c r="X21" s="60">
        <v>0</v>
      </c>
      <c r="Y21" s="60">
        <v>0</v>
      </c>
      <c r="Z21" s="60">
        <v>0</v>
      </c>
      <c r="AA21" s="60">
        <v>7000</v>
      </c>
      <c r="AB21" s="60">
        <v>0</v>
      </c>
      <c r="AC21" s="60"/>
      <c r="AD21" s="60"/>
      <c r="AE21" s="66"/>
      <c r="AF21" s="67">
        <f t="shared" si="13"/>
        <v>7000</v>
      </c>
      <c r="AG21" s="75">
        <f t="shared" si="12"/>
        <v>7076.9296</v>
      </c>
      <c r="AH21" s="53">
        <f t="shared" si="1"/>
        <v>0</v>
      </c>
      <c r="AI21" s="53">
        <f t="shared" si="1"/>
        <v>0</v>
      </c>
      <c r="AJ21" s="135"/>
      <c r="AK21" s="35">
        <f t="shared" si="2"/>
        <v>49.848000000000006</v>
      </c>
      <c r="AL21" s="35">
        <f t="shared" si="3"/>
        <v>14.880000000000003</v>
      </c>
      <c r="AM21" s="35">
        <f t="shared" si="4"/>
        <v>74.4</v>
      </c>
      <c r="AN21" s="35">
        <f t="shared" si="5"/>
        <v>15.624</v>
      </c>
      <c r="AO21" s="263">
        <v>0</v>
      </c>
      <c r="AP21" s="35">
        <f t="shared" si="6"/>
        <v>76.632</v>
      </c>
      <c r="AQ21" s="35">
        <f t="shared" si="7"/>
        <v>55.800000000000004</v>
      </c>
      <c r="AR21" s="35">
        <f t="shared" si="8"/>
        <v>55.800000000000004</v>
      </c>
      <c r="AS21" s="263">
        <v>0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342.98400000000004</v>
      </c>
      <c r="BD21" s="136"/>
      <c r="BE21" s="38">
        <f t="shared" si="9"/>
        <v>342.98400000000004</v>
      </c>
      <c r="BF21" s="38">
        <f t="shared" si="10"/>
        <v>6733.9456</v>
      </c>
      <c r="BG21" s="38">
        <f t="shared" si="11"/>
        <v>6455.39</v>
      </c>
      <c r="BH21" s="38"/>
      <c r="BI21" s="38"/>
      <c r="BJ21" s="38"/>
      <c r="BK21" s="38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7"/>
      <c r="CE21" s="38"/>
      <c r="CF21" s="38"/>
      <c r="CG21" s="38"/>
      <c r="CH21" s="38"/>
      <c r="CI21" s="38"/>
      <c r="CJ21" s="38"/>
      <c r="CK21" s="38"/>
      <c r="CL21" s="37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7"/>
      <c r="DI21" s="37"/>
      <c r="DJ21" s="37"/>
      <c r="DK21" s="37"/>
      <c r="DL21" s="37"/>
      <c r="DM21" s="37"/>
      <c r="DN21" s="38"/>
      <c r="DO21" s="38"/>
      <c r="DP21" s="38"/>
      <c r="DQ21" s="38"/>
      <c r="DR21" s="38"/>
      <c r="DS21" s="87"/>
      <c r="DT21" s="86"/>
    </row>
    <row r="22" spans="1:61" s="15" customFormat="1" ht="13.5" thickBot="1">
      <c r="A22" s="91" t="s">
        <v>6</v>
      </c>
      <c r="B22" s="92"/>
      <c r="C22" s="92">
        <f aca="true" t="shared" si="14" ref="C22:AY22">SUM(C10:C21)</f>
        <v>4082.7185999999992</v>
      </c>
      <c r="D22" s="92">
        <f t="shared" si="14"/>
        <v>923.1552000000003</v>
      </c>
      <c r="E22" s="92">
        <f t="shared" si="14"/>
        <v>0</v>
      </c>
      <c r="F22" s="92">
        <f t="shared" si="14"/>
        <v>0</v>
      </c>
      <c r="G22" s="92">
        <f t="shared" si="14"/>
        <v>3117.3900000000003</v>
      </c>
      <c r="H22" s="92">
        <f t="shared" si="14"/>
        <v>0</v>
      </c>
      <c r="I22" s="92">
        <f t="shared" si="14"/>
        <v>0</v>
      </c>
      <c r="J22" s="92">
        <f t="shared" si="14"/>
        <v>0</v>
      </c>
      <c r="K22" s="92">
        <f t="shared" si="14"/>
        <v>0</v>
      </c>
      <c r="L22" s="92">
        <f t="shared" si="14"/>
        <v>0</v>
      </c>
      <c r="M22" s="92">
        <f t="shared" si="14"/>
        <v>1681.3999999999996</v>
      </c>
      <c r="N22" s="92">
        <f t="shared" si="14"/>
        <v>0</v>
      </c>
      <c r="O22" s="92">
        <f t="shared" si="14"/>
        <v>647.2800000000001</v>
      </c>
      <c r="P22" s="92">
        <f t="shared" si="14"/>
        <v>0</v>
      </c>
      <c r="Q22" s="92">
        <f t="shared" si="14"/>
        <v>0</v>
      </c>
      <c r="R22" s="92">
        <f t="shared" si="14"/>
        <v>0</v>
      </c>
      <c r="S22" s="92">
        <f t="shared" si="14"/>
        <v>0</v>
      </c>
      <c r="T22" s="92">
        <f t="shared" si="14"/>
        <v>0</v>
      </c>
      <c r="U22" s="92">
        <f t="shared" si="14"/>
        <v>5446.070000000001</v>
      </c>
      <c r="V22" s="92">
        <f t="shared" si="14"/>
        <v>0</v>
      </c>
      <c r="W22" s="92">
        <f t="shared" si="14"/>
        <v>0</v>
      </c>
      <c r="X22" s="92">
        <f t="shared" si="14"/>
        <v>689.14</v>
      </c>
      <c r="Y22" s="92">
        <f t="shared" si="14"/>
        <v>0</v>
      </c>
      <c r="Z22" s="92">
        <f t="shared" si="14"/>
        <v>0</v>
      </c>
      <c r="AA22" s="92">
        <f t="shared" si="14"/>
        <v>7371.69</v>
      </c>
      <c r="AB22" s="92">
        <f t="shared" si="14"/>
        <v>143.09</v>
      </c>
      <c r="AC22" s="92">
        <f t="shared" si="14"/>
        <v>0</v>
      </c>
      <c r="AD22" s="92">
        <f t="shared" si="14"/>
        <v>0</v>
      </c>
      <c r="AE22" s="92">
        <f t="shared" si="14"/>
        <v>0</v>
      </c>
      <c r="AF22" s="92">
        <f t="shared" si="14"/>
        <v>8203.92</v>
      </c>
      <c r="AG22" s="92">
        <f t="shared" si="14"/>
        <v>9127.0752</v>
      </c>
      <c r="AH22" s="92">
        <f t="shared" si="14"/>
        <v>0</v>
      </c>
      <c r="AI22" s="92">
        <f t="shared" si="14"/>
        <v>0</v>
      </c>
      <c r="AJ22" s="92">
        <f t="shared" si="14"/>
        <v>0</v>
      </c>
      <c r="AK22" s="92">
        <f t="shared" si="14"/>
        <v>598.176</v>
      </c>
      <c r="AL22" s="92">
        <f t="shared" si="14"/>
        <v>178.55999999999997</v>
      </c>
      <c r="AM22" s="92">
        <f t="shared" si="14"/>
        <v>892.7999999999998</v>
      </c>
      <c r="AN22" s="92">
        <f t="shared" si="14"/>
        <v>187.48799999999997</v>
      </c>
      <c r="AO22" s="92">
        <f t="shared" si="14"/>
        <v>0</v>
      </c>
      <c r="AP22" s="92">
        <f t="shared" si="14"/>
        <v>919.5840000000003</v>
      </c>
      <c r="AQ22" s="92">
        <f t="shared" si="14"/>
        <v>669.5999999999999</v>
      </c>
      <c r="AR22" s="92">
        <f t="shared" si="14"/>
        <v>669.5999999999999</v>
      </c>
      <c r="AS22" s="92">
        <f t="shared" si="14"/>
        <v>0</v>
      </c>
      <c r="AT22" s="92">
        <f t="shared" si="14"/>
        <v>0</v>
      </c>
      <c r="AU22" s="92">
        <f t="shared" si="14"/>
        <v>0</v>
      </c>
      <c r="AV22" s="92">
        <f t="shared" si="14"/>
        <v>0</v>
      </c>
      <c r="AW22" s="92">
        <f t="shared" si="14"/>
        <v>0</v>
      </c>
      <c r="AX22" s="92">
        <f t="shared" si="14"/>
        <v>18.86</v>
      </c>
      <c r="AY22" s="92">
        <f t="shared" si="14"/>
        <v>0</v>
      </c>
      <c r="AZ22" s="92">
        <f>SUM(BA10:BA21)</f>
        <v>0</v>
      </c>
      <c r="BA22" s="92">
        <f>SUM(BB10:BB21)</f>
        <v>0</v>
      </c>
      <c r="BB22" s="92">
        <f>SUM(BC10:BC21)</f>
        <v>4134.668</v>
      </c>
      <c r="BC22" s="92">
        <f>SUM(BD10:BD21)</f>
        <v>0</v>
      </c>
      <c r="BD22" s="92" t="e">
        <f>SUM(#REF!)</f>
        <v>#REF!</v>
      </c>
      <c r="BE22" s="92">
        <f>SUM(BE10:BE21)</f>
        <v>4134.668</v>
      </c>
      <c r="BF22" s="92">
        <f>SUM(BF10:BF21)</f>
        <v>4992.4072</v>
      </c>
      <c r="BG22" s="92">
        <f>SUM(BG10:BG21)</f>
        <v>2757.8499999999995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15" ref="C24:L24">C22+C8</f>
        <v>4082.7185999999992</v>
      </c>
      <c r="D24" s="98">
        <f t="shared" si="15"/>
        <v>923.1552000000003</v>
      </c>
      <c r="E24" s="98">
        <f t="shared" si="15"/>
        <v>0</v>
      </c>
      <c r="F24" s="98">
        <f t="shared" si="15"/>
        <v>0</v>
      </c>
      <c r="G24" s="98">
        <f t="shared" si="15"/>
        <v>3117.3900000000003</v>
      </c>
      <c r="H24" s="98">
        <f t="shared" si="15"/>
        <v>0</v>
      </c>
      <c r="I24" s="98">
        <f t="shared" si="15"/>
        <v>0</v>
      </c>
      <c r="J24" s="98">
        <f t="shared" si="15"/>
        <v>0</v>
      </c>
      <c r="K24" s="98">
        <f t="shared" si="15"/>
        <v>0</v>
      </c>
      <c r="L24" s="98">
        <f t="shared" si="15"/>
        <v>0</v>
      </c>
      <c r="M24" s="98" t="e">
        <f>#REF!</f>
        <v>#REF!</v>
      </c>
      <c r="N24" s="98">
        <f aca="true" t="shared" si="16" ref="N24:BG24">N22+N8</f>
        <v>0</v>
      </c>
      <c r="O24" s="98">
        <f t="shared" si="16"/>
        <v>647.2800000000001</v>
      </c>
      <c r="P24" s="98">
        <f t="shared" si="16"/>
        <v>0</v>
      </c>
      <c r="Q24" s="98">
        <f t="shared" si="16"/>
        <v>0</v>
      </c>
      <c r="R24" s="98">
        <f t="shared" si="16"/>
        <v>0</v>
      </c>
      <c r="S24" s="98">
        <f t="shared" si="16"/>
        <v>0</v>
      </c>
      <c r="T24" s="98">
        <f t="shared" si="16"/>
        <v>0</v>
      </c>
      <c r="U24" s="98">
        <f t="shared" si="16"/>
        <v>5446.070000000001</v>
      </c>
      <c r="V24" s="98">
        <f t="shared" si="16"/>
        <v>0</v>
      </c>
      <c r="W24" s="98">
        <f t="shared" si="16"/>
        <v>0</v>
      </c>
      <c r="X24" s="98">
        <f t="shared" si="16"/>
        <v>689.14</v>
      </c>
      <c r="Y24" s="98">
        <f t="shared" si="16"/>
        <v>0</v>
      </c>
      <c r="Z24" s="98">
        <f t="shared" si="16"/>
        <v>0</v>
      </c>
      <c r="AA24" s="98">
        <f t="shared" si="16"/>
        <v>7371.69</v>
      </c>
      <c r="AB24" s="98">
        <f t="shared" si="16"/>
        <v>143.09</v>
      </c>
      <c r="AC24" s="98">
        <f t="shared" si="16"/>
        <v>0</v>
      </c>
      <c r="AD24" s="98">
        <f t="shared" si="16"/>
        <v>0</v>
      </c>
      <c r="AE24" s="98">
        <f t="shared" si="16"/>
        <v>0</v>
      </c>
      <c r="AF24" s="98">
        <f t="shared" si="16"/>
        <v>8203.92</v>
      </c>
      <c r="AG24" s="98">
        <f t="shared" si="16"/>
        <v>9127.0752</v>
      </c>
      <c r="AH24" s="98">
        <f t="shared" si="16"/>
        <v>0</v>
      </c>
      <c r="AI24" s="98">
        <f t="shared" si="16"/>
        <v>0</v>
      </c>
      <c r="AJ24" s="98">
        <f t="shared" si="16"/>
        <v>0</v>
      </c>
      <c r="AK24" s="98">
        <f t="shared" si="16"/>
        <v>598.176</v>
      </c>
      <c r="AL24" s="98">
        <f t="shared" si="16"/>
        <v>178.55999999999997</v>
      </c>
      <c r="AM24" s="98">
        <f t="shared" si="16"/>
        <v>892.7999999999998</v>
      </c>
      <c r="AN24" s="98">
        <f t="shared" si="16"/>
        <v>187.48799999999997</v>
      </c>
      <c r="AO24" s="98">
        <f t="shared" si="16"/>
        <v>0</v>
      </c>
      <c r="AP24" s="98">
        <f t="shared" si="16"/>
        <v>919.5840000000003</v>
      </c>
      <c r="AQ24" s="98">
        <f t="shared" si="16"/>
        <v>669.5999999999999</v>
      </c>
      <c r="AR24" s="98">
        <f t="shared" si="16"/>
        <v>669.5999999999999</v>
      </c>
      <c r="AS24" s="98">
        <f t="shared" si="16"/>
        <v>0</v>
      </c>
      <c r="AT24" s="98">
        <f t="shared" si="16"/>
        <v>0</v>
      </c>
      <c r="AU24" s="98">
        <f t="shared" si="16"/>
        <v>0</v>
      </c>
      <c r="AV24" s="98">
        <f t="shared" si="16"/>
        <v>0</v>
      </c>
      <c r="AW24" s="99">
        <f t="shared" si="16"/>
        <v>0</v>
      </c>
      <c r="AX24" s="99">
        <f t="shared" si="16"/>
        <v>18.86</v>
      </c>
      <c r="AY24" s="99">
        <f t="shared" si="16"/>
        <v>0</v>
      </c>
      <c r="AZ24" s="99">
        <f t="shared" si="16"/>
        <v>0</v>
      </c>
      <c r="BA24" s="99">
        <f t="shared" si="16"/>
        <v>0</v>
      </c>
      <c r="BB24" s="99">
        <f t="shared" si="16"/>
        <v>4134.668</v>
      </c>
      <c r="BC24" s="99">
        <f t="shared" si="16"/>
        <v>0</v>
      </c>
      <c r="BD24" s="99" t="e">
        <f t="shared" si="16"/>
        <v>#REF!</v>
      </c>
      <c r="BE24" s="99">
        <f t="shared" si="16"/>
        <v>4134.668</v>
      </c>
      <c r="BF24" s="99">
        <f t="shared" si="16"/>
        <v>4992.4072</v>
      </c>
      <c r="BG24" s="99">
        <f t="shared" si="16"/>
        <v>2757.8499999999995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57" t="s">
        <v>70</v>
      </c>
      <c r="C1" s="257"/>
      <c r="D1" s="257"/>
      <c r="E1" s="257"/>
      <c r="F1" s="257"/>
      <c r="G1" s="257"/>
      <c r="H1" s="257"/>
    </row>
    <row r="2" spans="2:11" ht="21" customHeight="1">
      <c r="B2" s="257" t="s">
        <v>71</v>
      </c>
      <c r="C2" s="257"/>
      <c r="D2" s="257"/>
      <c r="E2" s="257"/>
      <c r="F2" s="257"/>
      <c r="G2" s="257"/>
      <c r="H2" s="257"/>
      <c r="J2" s="1"/>
      <c r="K2" s="1"/>
    </row>
    <row r="5" spans="1:12" ht="12.75">
      <c r="A5" s="258" t="s">
        <v>98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2" ht="12.75">
      <c r="A6" s="259" t="s">
        <v>72</v>
      </c>
      <c r="B6" s="259"/>
      <c r="C6" s="259"/>
      <c r="D6" s="259"/>
      <c r="E6" s="259"/>
      <c r="F6" s="259"/>
      <c r="G6" s="259"/>
      <c r="H6" s="100"/>
      <c r="I6" s="100"/>
      <c r="J6" s="100"/>
      <c r="K6" s="100"/>
      <c r="L6" s="100"/>
    </row>
    <row r="7" spans="1:13" ht="13.5" thickBot="1">
      <c r="A7" s="260" t="s">
        <v>73</v>
      </c>
      <c r="B7" s="260"/>
      <c r="C7" s="260"/>
      <c r="D7" s="260"/>
      <c r="E7" s="261">
        <v>7.32</v>
      </c>
      <c r="F7" s="260"/>
      <c r="I7" s="101"/>
      <c r="J7" s="101"/>
      <c r="K7" s="101"/>
      <c r="L7" s="101"/>
      <c r="M7" s="101"/>
    </row>
    <row r="8" spans="1:15" ht="12.75" customHeight="1">
      <c r="A8" s="227" t="s">
        <v>74</v>
      </c>
      <c r="B8" s="230" t="s">
        <v>2</v>
      </c>
      <c r="C8" s="233" t="s">
        <v>97</v>
      </c>
      <c r="D8" s="236" t="s">
        <v>4</v>
      </c>
      <c r="E8" s="253" t="s">
        <v>75</v>
      </c>
      <c r="F8" s="215"/>
      <c r="G8" s="239" t="s">
        <v>76</v>
      </c>
      <c r="H8" s="240"/>
      <c r="I8" s="221" t="s">
        <v>9</v>
      </c>
      <c r="J8" s="222"/>
      <c r="K8" s="222"/>
      <c r="L8" s="222"/>
      <c r="M8" s="223"/>
      <c r="N8" s="243" t="s">
        <v>77</v>
      </c>
      <c r="O8" s="243" t="s">
        <v>11</v>
      </c>
    </row>
    <row r="9" spans="1:15" ht="12.75">
      <c r="A9" s="228"/>
      <c r="B9" s="231"/>
      <c r="C9" s="234"/>
      <c r="D9" s="237"/>
      <c r="E9" s="254"/>
      <c r="F9" s="255"/>
      <c r="G9" s="241"/>
      <c r="H9" s="242"/>
      <c r="I9" s="224"/>
      <c r="J9" s="225"/>
      <c r="K9" s="225"/>
      <c r="L9" s="225"/>
      <c r="M9" s="226"/>
      <c r="N9" s="244"/>
      <c r="O9" s="244"/>
    </row>
    <row r="10" spans="1:15" ht="26.25" customHeight="1">
      <c r="A10" s="228"/>
      <c r="B10" s="231"/>
      <c r="C10" s="234"/>
      <c r="D10" s="237"/>
      <c r="E10" s="246" t="s">
        <v>78</v>
      </c>
      <c r="F10" s="217"/>
      <c r="G10" s="102" t="s">
        <v>79</v>
      </c>
      <c r="H10" s="247" t="s">
        <v>80</v>
      </c>
      <c r="I10" s="249" t="s">
        <v>81</v>
      </c>
      <c r="J10" s="251" t="s">
        <v>82</v>
      </c>
      <c r="K10" s="251" t="s">
        <v>83</v>
      </c>
      <c r="L10" s="251" t="s">
        <v>84</v>
      </c>
      <c r="M10" s="248" t="s">
        <v>52</v>
      </c>
      <c r="N10" s="244"/>
      <c r="O10" s="244"/>
    </row>
    <row r="11" spans="1:15" ht="66.75" customHeight="1" thickBot="1">
      <c r="A11" s="229"/>
      <c r="B11" s="232"/>
      <c r="C11" s="235"/>
      <c r="D11" s="238"/>
      <c r="E11" s="103" t="s">
        <v>85</v>
      </c>
      <c r="F11" s="104" t="s">
        <v>21</v>
      </c>
      <c r="G11" s="105" t="s">
        <v>86</v>
      </c>
      <c r="H11" s="248"/>
      <c r="I11" s="250"/>
      <c r="J11" s="252"/>
      <c r="K11" s="252"/>
      <c r="L11" s="252"/>
      <c r="M11" s="256"/>
      <c r="N11" s="245"/>
      <c r="O11" s="245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74.4</v>
      </c>
      <c r="C14" s="123">
        <f>'2011 полн'!C10</f>
        <v>272.18124</v>
      </c>
      <c r="D14" s="124">
        <f>'2011 полн'!D10</f>
        <v>76.92960000000001</v>
      </c>
      <c r="E14" s="119">
        <f>'2011 полн'!U10</f>
        <v>428.17</v>
      </c>
      <c r="F14" s="119">
        <f>'2011 полн'!V10</f>
        <v>0</v>
      </c>
      <c r="G14" s="125">
        <f>'2011 полн'!AF10</f>
        <v>0</v>
      </c>
      <c r="H14" s="125">
        <f>'2011 полн'!AG10</f>
        <v>76.92960000000001</v>
      </c>
      <c r="I14" s="125">
        <f>'2011 полн'!AK10</f>
        <v>49.848000000000006</v>
      </c>
      <c r="J14" s="125">
        <f>'2011 полн'!AL10</f>
        <v>14.880000000000003</v>
      </c>
      <c r="K14" s="119">
        <f>'2011 полн'!AM10+'2011 полн'!AN10+'2011 полн'!AO10+'2011 полн'!AP10+'2011 полн'!AQ10+'2011 полн'!AR10+'2011 полн'!AS10+'2011 полн'!AX10</f>
        <v>278.25600000000003</v>
      </c>
      <c r="L14" s="120">
        <f>'2011 полн'!AU10+'2011 полн'!AV10+'2011 полн'!AW10</f>
        <v>0</v>
      </c>
      <c r="M14" s="121">
        <f>'2011 полн'!BE10</f>
        <v>342.98400000000004</v>
      </c>
      <c r="N14" s="121">
        <f>'2011 полн'!BF10</f>
        <v>-266.05440000000004</v>
      </c>
      <c r="O14" s="121">
        <f>'2011 полн'!BG10</f>
        <v>-428.17</v>
      </c>
      <c r="P14" s="1"/>
      <c r="Q14" s="1"/>
    </row>
    <row r="15" spans="1:17" ht="12.75">
      <c r="A15" s="20" t="s">
        <v>59</v>
      </c>
      <c r="B15" s="123">
        <f>'2011 полн'!B11</f>
        <v>74.4</v>
      </c>
      <c r="C15" s="123">
        <f>'2011 полн'!C11</f>
        <v>272.18124</v>
      </c>
      <c r="D15" s="124">
        <f>'2011 полн'!D11</f>
        <v>76.92960000000001</v>
      </c>
      <c r="E15" s="119">
        <f>'2011 полн'!U11</f>
        <v>116.42999999999999</v>
      </c>
      <c r="F15" s="119">
        <f>'2011 полн'!V11</f>
        <v>0</v>
      </c>
      <c r="G15" s="125">
        <f>'2011 полн'!AF11</f>
        <v>0</v>
      </c>
      <c r="H15" s="125">
        <f>'2011 полн'!AG11</f>
        <v>76.92960000000001</v>
      </c>
      <c r="I15" s="125">
        <f>'2011 полн'!AK11</f>
        <v>49.848000000000006</v>
      </c>
      <c r="J15" s="125">
        <f>'2011 полн'!AL11</f>
        <v>14.880000000000003</v>
      </c>
      <c r="K15" s="119">
        <f>'2011 полн'!AM11+'2011 полн'!AN11+'2011 полн'!AO11+'2011 полн'!AP11+'2011 полн'!AQ11+'2011 полн'!AR11+'2011 полн'!AS11+'2011 полн'!AX11</f>
        <v>278.25600000000003</v>
      </c>
      <c r="L15" s="120">
        <f>'2011 полн'!AU11+'2011 полн'!AV11+'2011 полн'!AW11</f>
        <v>0</v>
      </c>
      <c r="M15" s="121">
        <f>'2011 полн'!BE11</f>
        <v>342.98400000000004</v>
      </c>
      <c r="N15" s="121">
        <f>'2011 полн'!BF11</f>
        <v>-266.05440000000004</v>
      </c>
      <c r="O15" s="121">
        <f>'2011 полн'!BG11</f>
        <v>-116.42999999999999</v>
      </c>
      <c r="P15" s="1"/>
      <c r="Q15" s="1"/>
    </row>
    <row r="16" spans="1:17" ht="12.75">
      <c r="A16" s="20" t="s">
        <v>60</v>
      </c>
      <c r="B16" s="123">
        <f>'2011 полн'!B12</f>
        <v>74.4</v>
      </c>
      <c r="C16" s="123">
        <f>'2011 полн'!C12</f>
        <v>272.18124</v>
      </c>
      <c r="D16" s="124">
        <f>'2011 полн'!D12</f>
        <v>76.92960000000001</v>
      </c>
      <c r="E16" s="119">
        <f>'2011 полн'!U12</f>
        <v>272.3</v>
      </c>
      <c r="F16" s="119">
        <f>'2011 полн'!V12</f>
        <v>0</v>
      </c>
      <c r="G16" s="125">
        <f>'2011 полн'!AF12</f>
        <v>0</v>
      </c>
      <c r="H16" s="125">
        <f>'2011 полн'!AG12</f>
        <v>76.92960000000001</v>
      </c>
      <c r="I16" s="125">
        <f>'2011 полн'!AK12</f>
        <v>49.848000000000006</v>
      </c>
      <c r="J16" s="125">
        <f>'2011 полн'!AL12</f>
        <v>14.880000000000003</v>
      </c>
      <c r="K16" s="119">
        <f>'2011 полн'!AM12+'2011 полн'!AN12+'2011 полн'!AO12+'2011 полн'!AP12+'2011 полн'!AQ12+'2011 полн'!AR12+'2011 полн'!AS12+'2011 полн'!AX12</f>
        <v>278.25600000000003</v>
      </c>
      <c r="L16" s="120">
        <f>'2011 полн'!AU12+'2011 полн'!AV12+'2011 полн'!AW12</f>
        <v>0</v>
      </c>
      <c r="M16" s="121">
        <f>'2011 полн'!BE12</f>
        <v>342.98400000000004</v>
      </c>
      <c r="N16" s="121">
        <f>'2011 полн'!BF12</f>
        <v>-266.05440000000004</v>
      </c>
      <c r="O16" s="121">
        <f>'2011 полн'!BG12</f>
        <v>-272.3</v>
      </c>
      <c r="P16" s="1"/>
      <c r="Q16" s="1"/>
    </row>
    <row r="17" spans="1:17" ht="12.75">
      <c r="A17" s="20" t="s">
        <v>61</v>
      </c>
      <c r="B17" s="123">
        <f>'2011 полн'!B13</f>
        <v>74.4</v>
      </c>
      <c r="C17" s="123">
        <f>'2011 полн'!C13</f>
        <v>272.18124</v>
      </c>
      <c r="D17" s="124">
        <f>'2011 полн'!D13</f>
        <v>76.92960000000001</v>
      </c>
      <c r="E17" s="119">
        <f>'2011 полн'!U13</f>
        <v>272.3</v>
      </c>
      <c r="F17" s="119">
        <f>'2011 полн'!V13</f>
        <v>0</v>
      </c>
      <c r="G17" s="125">
        <f>'2011 полн'!AF13</f>
        <v>0</v>
      </c>
      <c r="H17" s="125">
        <f>'2011 полн'!AG13</f>
        <v>76.92960000000001</v>
      </c>
      <c r="I17" s="125">
        <f>'2011 полн'!AK13</f>
        <v>49.848000000000006</v>
      </c>
      <c r="J17" s="125">
        <f>'2011 полн'!AL13</f>
        <v>14.880000000000003</v>
      </c>
      <c r="K17" s="119">
        <f>'2011 полн'!AM13+'2011 полн'!AN13+'2011 полн'!AO13+'2011 полн'!AP13+'2011 полн'!AQ13+'2011 полн'!AR13+'2011 полн'!AS13+'2011 полн'!AX13</f>
        <v>278.25600000000003</v>
      </c>
      <c r="L17" s="120">
        <f>'2011 полн'!AU13+'2011 полн'!AV13+'2011 полн'!AW13</f>
        <v>0</v>
      </c>
      <c r="M17" s="121">
        <f>'2011 полн'!BE13</f>
        <v>342.98400000000004</v>
      </c>
      <c r="N17" s="121">
        <f>'2011 полн'!BF13</f>
        <v>-266.05440000000004</v>
      </c>
      <c r="O17" s="121">
        <f>'2011 полн'!BG13</f>
        <v>-272.3</v>
      </c>
      <c r="P17" s="1"/>
      <c r="Q17" s="1"/>
    </row>
    <row r="18" spans="1:17" ht="12.75">
      <c r="A18" s="20" t="s">
        <v>62</v>
      </c>
      <c r="B18" s="123">
        <f>'2011 полн'!B14</f>
        <v>74.4</v>
      </c>
      <c r="C18" s="123">
        <f>'2011 полн'!C14</f>
        <v>272.18124</v>
      </c>
      <c r="D18" s="124">
        <f>'2011 полн'!D14</f>
        <v>76.92960000000001</v>
      </c>
      <c r="E18" s="119">
        <f>'2011 полн'!U14</f>
        <v>544.61</v>
      </c>
      <c r="F18" s="119">
        <f>'2011 полн'!V14</f>
        <v>0</v>
      </c>
      <c r="G18" s="125">
        <f>'2011 полн'!AF14</f>
        <v>0</v>
      </c>
      <c r="H18" s="125">
        <f>'2011 полн'!AG14</f>
        <v>76.92960000000001</v>
      </c>
      <c r="I18" s="125">
        <f>'2011 полн'!AK14</f>
        <v>49.848000000000006</v>
      </c>
      <c r="J18" s="125">
        <f>'2011 полн'!AL14</f>
        <v>14.880000000000003</v>
      </c>
      <c r="K18" s="119">
        <f>'2011 полн'!AM14+'2011 полн'!AN14+'2011 полн'!AO14+'2011 полн'!AP14+'2011 полн'!AQ14+'2011 полн'!AR14+'2011 полн'!AS14+'2011 полн'!AX14</f>
        <v>278.25600000000003</v>
      </c>
      <c r="L18" s="120">
        <f>'2011 полн'!AU14+'2011 полн'!AV14+'2011 полн'!AW14</f>
        <v>0</v>
      </c>
      <c r="M18" s="121">
        <f>'2011 полн'!BE14</f>
        <v>342.98400000000004</v>
      </c>
      <c r="N18" s="121">
        <f>'2011 полн'!BF14</f>
        <v>-266.05440000000004</v>
      </c>
      <c r="O18" s="121">
        <f>'2011 полн'!BG14</f>
        <v>-544.61</v>
      </c>
      <c r="P18" s="1"/>
      <c r="Q18" s="1"/>
    </row>
    <row r="19" spans="1:17" ht="12.75">
      <c r="A19" s="20" t="s">
        <v>63</v>
      </c>
      <c r="B19" s="123">
        <f>'2011 полн'!B15</f>
        <v>74.4</v>
      </c>
      <c r="C19" s="123">
        <f>'2011 полн'!C15</f>
        <v>272.18124</v>
      </c>
      <c r="D19" s="124">
        <f>'2011 полн'!D15</f>
        <v>76.92960000000001</v>
      </c>
      <c r="E19" s="119">
        <f>'2011 полн'!U15</f>
        <v>544.61</v>
      </c>
      <c r="F19" s="119">
        <f>'2011 полн'!V15</f>
        <v>0</v>
      </c>
      <c r="G19" s="125">
        <f>'2011 полн'!AF15</f>
        <v>0</v>
      </c>
      <c r="H19" s="125">
        <f>'2011 полн'!AG15</f>
        <v>76.92960000000001</v>
      </c>
      <c r="I19" s="125">
        <f>'2011 полн'!AK15</f>
        <v>49.848000000000006</v>
      </c>
      <c r="J19" s="125">
        <f>'2011 полн'!AL15</f>
        <v>14.880000000000003</v>
      </c>
      <c r="K19" s="119">
        <f>'2011 полн'!AM15+'2011 полн'!AN15+'2011 полн'!AO15+'2011 полн'!AP15+'2011 полн'!AQ15+'2011 полн'!AR15+'2011 полн'!AS15+'2011 полн'!AX15</f>
        <v>278.25600000000003</v>
      </c>
      <c r="L19" s="120">
        <f>'2011 полн'!AU15+'2011 полн'!AV15+'2011 полн'!AW15</f>
        <v>0</v>
      </c>
      <c r="M19" s="121">
        <f>'2011 полн'!BE15</f>
        <v>342.98400000000004</v>
      </c>
      <c r="N19" s="121">
        <f>'2011 полн'!BF15</f>
        <v>-266.05440000000004</v>
      </c>
      <c r="O19" s="121">
        <f>'2011 полн'!BG15</f>
        <v>-544.61</v>
      </c>
      <c r="P19" s="1"/>
      <c r="Q19" s="1"/>
    </row>
    <row r="20" spans="1:15" ht="12.75">
      <c r="A20" s="20" t="s">
        <v>64</v>
      </c>
      <c r="B20" s="123">
        <f>'2011 полн'!B16</f>
        <v>74.4</v>
      </c>
      <c r="C20" s="123">
        <f>'2011 полн'!C16</f>
        <v>272.18124</v>
      </c>
      <c r="D20" s="124">
        <f>'2011 полн'!D16</f>
        <v>76.92960000000001</v>
      </c>
      <c r="E20" s="119">
        <f>'2011 полн'!U16</f>
        <v>544.61</v>
      </c>
      <c r="F20" s="119">
        <f>'2011 полн'!V16</f>
        <v>0</v>
      </c>
      <c r="G20" s="125">
        <f>'2011 полн'!AF16</f>
        <v>0</v>
      </c>
      <c r="H20" s="125">
        <f>'2011 полн'!AG16</f>
        <v>76.92960000000001</v>
      </c>
      <c r="I20" s="125">
        <f>'2011 полн'!AK16</f>
        <v>49.848000000000006</v>
      </c>
      <c r="J20" s="125">
        <f>'2011 полн'!AL16</f>
        <v>14.880000000000003</v>
      </c>
      <c r="K20" s="119">
        <f>'2011 полн'!AM16+'2011 полн'!AN16+'2011 полн'!AO16+'2011 полн'!AP16+'2011 полн'!AQ16+'2011 полн'!AR16+'2011 полн'!AS16+'2011 полн'!AX16</f>
        <v>297.11600000000004</v>
      </c>
      <c r="L20" s="120">
        <f>'2011 полн'!AU16+'2011 полн'!AV16+'2011 полн'!AW16</f>
        <v>0</v>
      </c>
      <c r="M20" s="121">
        <f>'2011 полн'!BE16</f>
        <v>361.84400000000005</v>
      </c>
      <c r="N20" s="121">
        <f>'2011 полн'!BF16</f>
        <v>-284.91440000000006</v>
      </c>
      <c r="O20" s="121">
        <f>'2011 полн'!BG16</f>
        <v>-544.61</v>
      </c>
    </row>
    <row r="21" spans="1:15" ht="12.75">
      <c r="A21" s="20" t="s">
        <v>65</v>
      </c>
      <c r="B21" s="123">
        <f>'2011 полн'!B17</f>
        <v>74.4</v>
      </c>
      <c r="C21" s="123">
        <f>'2011 полн'!C17</f>
        <v>272.18124</v>
      </c>
      <c r="D21" s="124">
        <f>'2011 полн'!D17</f>
        <v>76.92960000000001</v>
      </c>
      <c r="E21" s="119">
        <f>'2011 полн'!U17</f>
        <v>544.61</v>
      </c>
      <c r="F21" s="119">
        <f>'2011 полн'!V17</f>
        <v>0</v>
      </c>
      <c r="G21" s="125">
        <f>'2011 полн'!AF17</f>
        <v>0</v>
      </c>
      <c r="H21" s="125">
        <f>'2011 полн'!AG17</f>
        <v>76.92960000000001</v>
      </c>
      <c r="I21" s="125">
        <f>'2011 полн'!AK17</f>
        <v>49.848000000000006</v>
      </c>
      <c r="J21" s="125">
        <f>'2011 полн'!AL17</f>
        <v>14.880000000000003</v>
      </c>
      <c r="K21" s="119">
        <f>'2011 полн'!AM17+'2011 полн'!AN17+'2011 полн'!AO17+'2011 полн'!AP17+'2011 полн'!AQ17+'2011 полн'!AR17+'2011 полн'!AS17+'2011 полн'!AX17</f>
        <v>278.25600000000003</v>
      </c>
      <c r="L21" s="120">
        <f>'2011 полн'!AU17+'2011 полн'!AV17+'2011 полн'!AW17</f>
        <v>0</v>
      </c>
      <c r="M21" s="121">
        <f>'2011 полн'!BE17</f>
        <v>342.98400000000004</v>
      </c>
      <c r="N21" s="121">
        <f>'2011 полн'!BF17</f>
        <v>-266.05440000000004</v>
      </c>
      <c r="O21" s="121">
        <f>'2011 полн'!BG17</f>
        <v>-544.61</v>
      </c>
    </row>
    <row r="22" spans="1:15" ht="12.75">
      <c r="A22" s="20" t="s">
        <v>66</v>
      </c>
      <c r="B22" s="123">
        <f>'2011 полн'!B18</f>
        <v>74.4</v>
      </c>
      <c r="C22" s="123">
        <f>'2011 полн'!C18</f>
        <v>272.18124</v>
      </c>
      <c r="D22" s="124">
        <f>'2011 полн'!D18</f>
        <v>76.92960000000001</v>
      </c>
      <c r="E22" s="119">
        <f>'2011 полн'!U18</f>
        <v>544.61</v>
      </c>
      <c r="F22" s="119">
        <f>'2011 полн'!V18</f>
        <v>0</v>
      </c>
      <c r="G22" s="125">
        <f>'2011 полн'!AF18</f>
        <v>0</v>
      </c>
      <c r="H22" s="125">
        <f>'2011 полн'!AG18</f>
        <v>76.92960000000001</v>
      </c>
      <c r="I22" s="125">
        <f>'2011 полн'!AK18</f>
        <v>49.848000000000006</v>
      </c>
      <c r="J22" s="125">
        <f>'2011 полн'!AL18</f>
        <v>14.880000000000003</v>
      </c>
      <c r="K22" s="119">
        <f>'2011 полн'!AM18+'2011 полн'!AN18+'2011 полн'!AO18+'2011 полн'!AP18+'2011 полн'!AQ18+'2011 полн'!AR18+'2011 полн'!AS18+'2011 полн'!AX18</f>
        <v>278.25600000000003</v>
      </c>
      <c r="L22" s="120">
        <f>'2011 полн'!AU18+'2011 полн'!AV18+'2011 полн'!AW18</f>
        <v>0</v>
      </c>
      <c r="M22" s="121">
        <f>'2011 полн'!BE18</f>
        <v>342.98400000000004</v>
      </c>
      <c r="N22" s="121">
        <f>'2011 полн'!BF18</f>
        <v>-266.05440000000004</v>
      </c>
      <c r="O22" s="121">
        <f>'2011 полн'!BG18</f>
        <v>-544.61</v>
      </c>
    </row>
    <row r="23" spans="1:15" ht="12.75">
      <c r="A23" s="20" t="s">
        <v>67</v>
      </c>
      <c r="B23" s="123">
        <f>'2011 полн'!B19</f>
        <v>74.4</v>
      </c>
      <c r="C23" s="123">
        <f>'2011 полн'!C19</f>
        <v>544.36248</v>
      </c>
      <c r="D23" s="124">
        <f>'2011 полн'!D19</f>
        <v>76.92960000000001</v>
      </c>
      <c r="E23" s="119">
        <f>'2011 полн'!U19</f>
        <v>544.61</v>
      </c>
      <c r="F23" s="119">
        <f>'2011 полн'!V19</f>
        <v>0</v>
      </c>
      <c r="G23" s="125">
        <f>'2011 полн'!AF19</f>
        <v>0</v>
      </c>
      <c r="H23" s="125">
        <f>'2011 полн'!AG19</f>
        <v>76.92960000000001</v>
      </c>
      <c r="I23" s="125">
        <f>'2011 полн'!AK19</f>
        <v>49.848000000000006</v>
      </c>
      <c r="J23" s="125">
        <f>'2011 полн'!AL19</f>
        <v>14.880000000000003</v>
      </c>
      <c r="K23" s="119">
        <f>'2011 полн'!AM19+'2011 полн'!AN19+'2011 полн'!AO19+'2011 полн'!AP19+'2011 полн'!AQ19+'2011 полн'!AR19+'2011 полн'!AS19+'2011 полн'!AX19</f>
        <v>278.25600000000003</v>
      </c>
      <c r="L23" s="120">
        <f>'2011 полн'!AU19+'2011 полн'!AV19+'2011 полн'!AW19</f>
        <v>0</v>
      </c>
      <c r="M23" s="121">
        <f>'2011 полн'!BE19</f>
        <v>342.98400000000004</v>
      </c>
      <c r="N23" s="121">
        <f>'2011 полн'!BF19</f>
        <v>-266.05440000000004</v>
      </c>
      <c r="O23" s="121">
        <f>'2011 полн'!BG19</f>
        <v>-544.61</v>
      </c>
    </row>
    <row r="24" spans="1:15" ht="12.75">
      <c r="A24" s="20" t="s">
        <v>68</v>
      </c>
      <c r="B24" s="123">
        <f>'2011 полн'!B20</f>
        <v>74.4</v>
      </c>
      <c r="C24" s="123">
        <f>'2011 полн'!C20</f>
        <v>544.36248</v>
      </c>
      <c r="D24" s="124">
        <f>'2011 полн'!D20</f>
        <v>76.92960000000001</v>
      </c>
      <c r="E24" s="119">
        <f>'2011 полн'!U20</f>
        <v>544.6</v>
      </c>
      <c r="F24" s="119">
        <f>'2011 полн'!V20</f>
        <v>0</v>
      </c>
      <c r="G24" s="125">
        <f>'2011 полн'!AF20</f>
        <v>1203.9199999999998</v>
      </c>
      <c r="H24" s="125">
        <f>'2011 полн'!AG20</f>
        <v>1280.8495999999998</v>
      </c>
      <c r="I24" s="125">
        <f>'2011 полн'!AK20</f>
        <v>49.848000000000006</v>
      </c>
      <c r="J24" s="125">
        <f>'2011 полн'!AL20</f>
        <v>14.880000000000003</v>
      </c>
      <c r="K24" s="119">
        <f>'2011 полн'!AM20+'2011 полн'!AN20+'2011 полн'!AO20+'2011 полн'!AP20+'2011 полн'!AQ20+'2011 полн'!AR20+'2011 полн'!AS20+'2011 полн'!AX20</f>
        <v>278.25600000000003</v>
      </c>
      <c r="L24" s="120">
        <f>'2011 полн'!AU20+'2011 полн'!AV20+'2011 полн'!AW20</f>
        <v>0</v>
      </c>
      <c r="M24" s="121">
        <f>'2011 полн'!BE20</f>
        <v>342.98400000000004</v>
      </c>
      <c r="N24" s="121">
        <f>'2011 полн'!BF20</f>
        <v>937.8655999999997</v>
      </c>
      <c r="O24" s="121">
        <f>'2011 полн'!BG20</f>
        <v>659.3199999999998</v>
      </c>
    </row>
    <row r="25" spans="1:15" ht="13.5" thickBot="1">
      <c r="A25" s="126" t="s">
        <v>69</v>
      </c>
      <c r="B25" s="123">
        <f>'2011 полн'!B21</f>
        <v>74.4</v>
      </c>
      <c r="C25" s="123">
        <f>'2011 полн'!C21</f>
        <v>544.36248</v>
      </c>
      <c r="D25" s="124">
        <f>'2011 полн'!D21</f>
        <v>76.92960000000001</v>
      </c>
      <c r="E25" s="119">
        <f>'2011 полн'!U21</f>
        <v>544.61</v>
      </c>
      <c r="F25" s="119">
        <f>'2011 полн'!V21</f>
        <v>0</v>
      </c>
      <c r="G25" s="125">
        <f>'2011 полн'!AF21</f>
        <v>7000</v>
      </c>
      <c r="H25" s="125">
        <f>'2011 полн'!AG21</f>
        <v>7076.9296</v>
      </c>
      <c r="I25" s="125">
        <f>'2011 полн'!AK21</f>
        <v>49.848000000000006</v>
      </c>
      <c r="J25" s="125">
        <f>'2011 полн'!AL21</f>
        <v>14.880000000000003</v>
      </c>
      <c r="K25" s="119">
        <f>'2011 полн'!AM21+'2011 полн'!AN21+'2011 полн'!AO21+'2011 полн'!AP21+'2011 полн'!AQ21+'2011 полн'!AR21+'2011 полн'!AS21+'2011 полн'!AX21</f>
        <v>278.25600000000003</v>
      </c>
      <c r="L25" s="120">
        <f>'2011 полн'!AU21+'2011 полн'!AV21+'2011 полн'!AW21</f>
        <v>0</v>
      </c>
      <c r="M25" s="121">
        <f>'2011 полн'!BE21</f>
        <v>342.98400000000004</v>
      </c>
      <c r="N25" s="121">
        <f>'2011 полн'!BF21</f>
        <v>6733.9456</v>
      </c>
      <c r="O25" s="121">
        <f>'2011 полн'!BG21</f>
        <v>6455.39</v>
      </c>
    </row>
    <row r="26" spans="1:15" ht="13.5" thickBot="1">
      <c r="A26" s="270" t="s">
        <v>87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2"/>
      <c r="M26" s="138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4082.7185999999992</v>
      </c>
      <c r="D27" s="111">
        <f t="shared" si="0"/>
        <v>923.1552000000003</v>
      </c>
      <c r="E27" s="111">
        <f t="shared" si="0"/>
        <v>5446.070000000001</v>
      </c>
      <c r="F27" s="111">
        <f t="shared" si="0"/>
        <v>0</v>
      </c>
      <c r="G27" s="111">
        <f t="shared" si="0"/>
        <v>8203.92</v>
      </c>
      <c r="H27" s="111">
        <f t="shared" si="0"/>
        <v>9127.0752</v>
      </c>
      <c r="I27" s="111">
        <f t="shared" si="0"/>
        <v>598.176</v>
      </c>
      <c r="J27" s="111">
        <f t="shared" si="0"/>
        <v>178.55999999999997</v>
      </c>
      <c r="K27" s="111">
        <f t="shared" si="0"/>
        <v>3357.932</v>
      </c>
      <c r="L27" s="111">
        <f t="shared" si="0"/>
        <v>0</v>
      </c>
      <c r="M27" s="111">
        <f t="shared" si="0"/>
        <v>4134.668</v>
      </c>
      <c r="N27" s="111">
        <f t="shared" si="0"/>
        <v>4992.4072</v>
      </c>
      <c r="O27" s="111">
        <f>SUM(O14:O26)</f>
        <v>2757.8499999999995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18" t="s">
        <v>91</v>
      </c>
      <c r="D30" s="218"/>
      <c r="O30" s="1"/>
      <c r="P30" s="1"/>
    </row>
    <row r="31" spans="1:16" ht="12.75">
      <c r="A31" s="128">
        <v>1140.41</v>
      </c>
      <c r="B31" s="128">
        <v>0</v>
      </c>
      <c r="C31" s="219">
        <f>A31-B31</f>
        <v>1140.41</v>
      </c>
      <c r="D31" s="220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4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2012-05-23T10:59:55Z</dcterms:modified>
  <cp:category/>
  <cp:version/>
  <cp:contentType/>
  <cp:contentStatus/>
</cp:coreProperties>
</file>