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<sst xmlns="http://schemas.openxmlformats.org/spreadsheetml/2006/main" count="121" uniqueCount="99">
  <si>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</si>
  <si>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</si>
  <si>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</si>
  <si>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</si>
  <si>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</si>
  <si>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</si>
  <si>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</si>
  <si>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</si>
  <si>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</si>
  <si>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</si>
  <si>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</si>
  <si>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</si>
  <si>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</si>
  <si>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</si>
  <si>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</si>
  <si>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</si>
  <si>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</si>
  <si>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</si>
  <si>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</si>
  <si>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</si>
  <si>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</si>
  <si>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</si>
  <si>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</si>
  <si>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</si>
  <si>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</si>
  <si>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</si>
  <si>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</si>
  <si>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</si>
  <si>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</si>
  <si>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</si>
  <si>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</si>
  <si>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</si>
  <si>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</si>
  <si>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</si>
  <si>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</si>
  <si>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</si>
  <si>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</si>
  <si>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</si>
  <si>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</si>
  <si>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</si>
  <si>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</si>
  <si>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</si>
  <si>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</si>
  <si>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</si>
  <si>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</si>
  <si>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</si>
  <si>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</si>
  <si>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</si>
  <si>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</si>
  <si>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</si>
  <si>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</si>
  <si>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</si>
  <si>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</si>
  <si>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</si>
  <si>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</si>
  <si>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</si>
  <si>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</si>
  <si>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</si>
  <si>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</si>
  <si>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</si>
  <si>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</si>
  <si>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</si>
  <si>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</si>
  <si>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</si>
  <si>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</si>
  <si>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</si>
  <si>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</si>
  <si>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</si>
  <si>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</si>
  <si>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</si>
  <si>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</si>
  <si>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</si>
  <si>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</si>
  <si>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</si>
  <si>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</si>
  <si>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</si>
  <si>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</si>
  <si>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</si>
  <si>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</si>
  <si>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</si>
  <si>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</si>
  <si>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</si>
  <si>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</si>
  <si>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</si>
  <si>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</si>
  <si>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</si>
  <si>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</si>
  <si>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</si>
  <si>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</si>
  <si>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</si>
  <si>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</si>
  <si>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</si>
  <si>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</si>
  <si>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</si>
  <si>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</si>
  <si>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</si>
  <si>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</si>
  <si>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Тариф по содержанию и тек.ремонту 100 % (7,32 руб.*площадь)</t>
  </si>
  <si>
    <t>Выписка по лицевому счету по адресу г. Таштагол ул. Строительная, д.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</si>
</sst>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4"/>
  <sheetViews>
    <sheetView zoomScalePageLayoutView="0" workbookViewId="0" topLeftCell="A1">
      <pane xSplit="2" ySplit="7" topLeftCell="AY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1" ht="12.75">
      <c r="A10" s="20" t="s">
        <v>58</v>
      </c>
      <c r="B10" s="21">
        <v>99.6</v>
      </c>
      <c r="C10" s="22">
        <f>(B10*0.87)*0.5+((B10*5.17*0.9*0.9)*0.5+(B10*2.51*0.9)*0.5)</f>
        <v>364.37166</v>
      </c>
      <c r="D10" s="23">
        <v>65.0386</v>
      </c>
      <c r="E10" s="47">
        <v>0</v>
      </c>
      <c r="F10" s="47">
        <v>0</v>
      </c>
      <c r="G10" s="47">
        <v>419.03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113.01</v>
      </c>
      <c r="N10" s="47">
        <v>0</v>
      </c>
      <c r="O10" s="130">
        <v>43.51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575.55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65.0386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66.732</v>
      </c>
      <c r="AL10" s="35">
        <f aca="true" t="shared" si="3" ref="AL10:AL21">B10*0.2</f>
        <v>19.92</v>
      </c>
      <c r="AM10" s="35">
        <f aca="true" t="shared" si="4" ref="AM10:AM21">B10*1</f>
        <v>99.6</v>
      </c>
      <c r="AN10" s="35">
        <f aca="true" t="shared" si="5" ref="AN10:AN21">B10*0.21</f>
        <v>20.915999999999997</v>
      </c>
      <c r="AO10" s="141">
        <v>0</v>
      </c>
      <c r="AP10" s="35">
        <f aca="true" t="shared" si="6" ref="AP10:AP21">B10*1.03</f>
        <v>102.588</v>
      </c>
      <c r="AQ10" s="35">
        <f aca="true" t="shared" si="7" ref="AQ10:AQ21">B10*0.75</f>
        <v>74.69999999999999</v>
      </c>
      <c r="AR10" s="35">
        <f aca="true" t="shared" si="8" ref="AR10:AR21">B10*0.75</f>
        <v>74.69999999999999</v>
      </c>
      <c r="AS10" s="141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459.15599999999995</v>
      </c>
      <c r="BD10" s="38"/>
      <c r="BE10" s="38">
        <f>BC10</f>
        <v>459.15599999999995</v>
      </c>
      <c r="BF10" s="38">
        <f>AG10-BE10</f>
        <v>-394.1174</v>
      </c>
      <c r="BG10" s="38">
        <f>AF10-U10</f>
        <v>-575.55</v>
      </c>
      <c r="BH10" s="38"/>
      <c r="BI10" s="38"/>
      <c r="BJ10" s="38"/>
      <c r="BK10" s="37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7"/>
      <c r="CD10" s="38"/>
      <c r="CE10" s="38"/>
      <c r="CF10" s="38"/>
      <c r="CG10" s="38"/>
      <c r="CH10" s="38"/>
      <c r="CI10" s="38"/>
      <c r="CJ10" s="38"/>
      <c r="CK10" s="37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7"/>
      <c r="DH10" s="37"/>
      <c r="DI10" s="37"/>
      <c r="DJ10" s="37"/>
      <c r="DK10" s="37"/>
      <c r="DL10" s="37"/>
      <c r="DM10" s="38"/>
      <c r="DN10" s="38"/>
      <c r="DO10" s="38"/>
      <c r="DP10" s="38"/>
      <c r="DQ10" s="38"/>
      <c r="DR10" s="39"/>
      <c r="DS10" s="39"/>
      <c r="DT10" s="36"/>
      <c r="DU10" s="14"/>
      <c r="DV10" s="14"/>
      <c r="DW10" s="19"/>
      <c r="DX10" s="40"/>
      <c r="DY10" s="41"/>
      <c r="DZ10" s="42"/>
      <c r="EA10" s="43"/>
    </row>
    <row r="11" spans="1:129" ht="14.25">
      <c r="A11" s="20" t="s">
        <v>59</v>
      </c>
      <c r="B11" s="21">
        <v>99.6</v>
      </c>
      <c r="C11" s="22">
        <f>(B11*0.87)*0.5+((B11*5.17*0.9*0.9)*0.5+(B11*2.51*0.9)*0.5)</f>
        <v>364.37166</v>
      </c>
      <c r="D11" s="23">
        <v>65.0386</v>
      </c>
      <c r="E11" s="47">
        <v>0</v>
      </c>
      <c r="F11" s="47">
        <v>0</v>
      </c>
      <c r="G11" s="47">
        <v>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113.01</v>
      </c>
      <c r="N11" s="47">
        <v>0</v>
      </c>
      <c r="O11" s="130">
        <v>43.51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156.53</v>
      </c>
      <c r="V11" s="31">
        <f t="shared" si="0"/>
        <v>0</v>
      </c>
      <c r="W11" s="133">
        <v>12.28</v>
      </c>
      <c r="X11" s="134">
        <v>0</v>
      </c>
      <c r="Y11" s="133">
        <v>0</v>
      </c>
      <c r="Z11" s="133">
        <v>24.85</v>
      </c>
      <c r="AA11" s="133">
        <v>125.35</v>
      </c>
      <c r="AB11" s="133">
        <v>44.3</v>
      </c>
      <c r="AC11" s="134">
        <v>0</v>
      </c>
      <c r="AD11" s="134">
        <v>0</v>
      </c>
      <c r="AE11" s="134">
        <v>0</v>
      </c>
      <c r="AF11" s="32">
        <f>SUM(W11:AE11)</f>
        <v>206.77999999999997</v>
      </c>
      <c r="AG11" s="33">
        <f>AF11+V11+D11</f>
        <v>271.81859999999995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66.732</v>
      </c>
      <c r="AL11" s="35">
        <f t="shared" si="3"/>
        <v>19.92</v>
      </c>
      <c r="AM11" s="35">
        <f t="shared" si="4"/>
        <v>99.6</v>
      </c>
      <c r="AN11" s="35">
        <f t="shared" si="5"/>
        <v>20.915999999999997</v>
      </c>
      <c r="AO11" s="141">
        <v>0</v>
      </c>
      <c r="AP11" s="35">
        <f t="shared" si="6"/>
        <v>102.588</v>
      </c>
      <c r="AQ11" s="35">
        <f t="shared" si="7"/>
        <v>74.69999999999999</v>
      </c>
      <c r="AR11" s="35">
        <f t="shared" si="8"/>
        <v>74.69999999999999</v>
      </c>
      <c r="AS11" s="141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459.15599999999995</v>
      </c>
      <c r="BD11" s="38"/>
      <c r="BE11" s="38">
        <f aca="true" t="shared" si="9" ref="BE11:BE21">BC11</f>
        <v>459.15599999999995</v>
      </c>
      <c r="BF11" s="38">
        <f aca="true" t="shared" si="10" ref="BF11:BF21">AG11-BE11</f>
        <v>-187.3374</v>
      </c>
      <c r="BG11" s="38">
        <f aca="true" t="shared" si="11" ref="BG11:BG21">AF11-U11</f>
        <v>50.24999999999997</v>
      </c>
      <c r="BH11" s="38"/>
      <c r="BI11" s="38"/>
      <c r="BJ11" s="38"/>
      <c r="BK11" s="37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7"/>
      <c r="CD11" s="38"/>
      <c r="CE11" s="38"/>
      <c r="CF11" s="38"/>
      <c r="CG11" s="38"/>
      <c r="CH11" s="38"/>
      <c r="CI11" s="38"/>
      <c r="CJ11" s="38"/>
      <c r="CK11" s="37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7"/>
      <c r="DH11" s="37"/>
      <c r="DI11" s="37"/>
      <c r="DJ11" s="37"/>
      <c r="DK11" s="37"/>
      <c r="DL11" s="37"/>
      <c r="DM11" s="38"/>
      <c r="DN11" s="38"/>
      <c r="DO11" s="38"/>
      <c r="DP11" s="38"/>
      <c r="DQ11" s="38"/>
      <c r="DR11" s="39"/>
      <c r="DS11" s="39"/>
      <c r="DT11" s="36"/>
      <c r="DU11" s="14"/>
      <c r="DV11" s="14"/>
      <c r="DW11" s="19"/>
      <c r="DX11" s="41"/>
      <c r="DY11" s="46"/>
    </row>
    <row r="12" spans="1:130" ht="12.75">
      <c r="A12" s="20" t="s">
        <v>60</v>
      </c>
      <c r="B12" s="21">
        <v>99.6</v>
      </c>
      <c r="C12" s="22">
        <f>(B12*0.87)*0.5+((B12*5.17*0.9*0.9)*0.5+(B12*2.51*0.9)*0.5)</f>
        <v>364.37166</v>
      </c>
      <c r="D12" s="23">
        <v>65.0386</v>
      </c>
      <c r="E12" s="47">
        <v>0</v>
      </c>
      <c r="F12" s="47">
        <v>0</v>
      </c>
      <c r="G12" s="47">
        <v>209.52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113.01</v>
      </c>
      <c r="N12" s="47">
        <v>0</v>
      </c>
      <c r="O12" s="130">
        <v>43.51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366.04</v>
      </c>
      <c r="V12" s="48">
        <f t="shared" si="0"/>
        <v>0</v>
      </c>
      <c r="W12" s="49">
        <v>11.43</v>
      </c>
      <c r="X12" s="24">
        <v>40.6</v>
      </c>
      <c r="Y12" s="25">
        <v>0</v>
      </c>
      <c r="Z12" s="25">
        <v>23.13</v>
      </c>
      <c r="AA12" s="25">
        <v>97.16</v>
      </c>
      <c r="AB12" s="25">
        <v>33.72</v>
      </c>
      <c r="AC12" s="24">
        <v>0</v>
      </c>
      <c r="AD12" s="24">
        <v>0</v>
      </c>
      <c r="AE12" s="25">
        <v>0</v>
      </c>
      <c r="AF12" s="50">
        <f>SUM(W12:AE12)</f>
        <v>206.04</v>
      </c>
      <c r="AG12" s="33">
        <f>AF12+V12+D12</f>
        <v>271.0786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66.732</v>
      </c>
      <c r="AL12" s="35">
        <f t="shared" si="3"/>
        <v>19.92</v>
      </c>
      <c r="AM12" s="35">
        <f t="shared" si="4"/>
        <v>99.6</v>
      </c>
      <c r="AN12" s="35">
        <f t="shared" si="5"/>
        <v>20.915999999999997</v>
      </c>
      <c r="AO12" s="141">
        <v>0</v>
      </c>
      <c r="AP12" s="35">
        <f t="shared" si="6"/>
        <v>102.588</v>
      </c>
      <c r="AQ12" s="35">
        <f t="shared" si="7"/>
        <v>74.69999999999999</v>
      </c>
      <c r="AR12" s="35">
        <f t="shared" si="8"/>
        <v>74.69999999999999</v>
      </c>
      <c r="AS12" s="141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459.15599999999995</v>
      </c>
      <c r="BD12" s="38"/>
      <c r="BE12" s="38">
        <f t="shared" si="9"/>
        <v>459.15599999999995</v>
      </c>
      <c r="BF12" s="38">
        <f t="shared" si="10"/>
        <v>-188.07739999999995</v>
      </c>
      <c r="BG12" s="38">
        <f t="shared" si="11"/>
        <v>-160.00000000000003</v>
      </c>
      <c r="BH12" s="38"/>
      <c r="BI12" s="38"/>
      <c r="BJ12" s="38"/>
      <c r="BK12" s="38"/>
      <c r="BL12" s="38"/>
      <c r="BM12" s="37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7"/>
      <c r="CF12" s="38"/>
      <c r="CG12" s="38"/>
      <c r="CH12" s="38"/>
      <c r="CI12" s="38"/>
      <c r="CJ12" s="38"/>
      <c r="CK12" s="38"/>
      <c r="CL12" s="38"/>
      <c r="CM12" s="37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7"/>
      <c r="DJ12" s="37"/>
      <c r="DK12" s="37"/>
      <c r="DL12" s="37"/>
      <c r="DM12" s="37"/>
      <c r="DN12" s="37"/>
      <c r="DO12" s="38"/>
      <c r="DP12" s="38"/>
      <c r="DQ12" s="38"/>
      <c r="DR12" s="38"/>
      <c r="DS12" s="38"/>
      <c r="DT12" s="39"/>
      <c r="DU12" s="39"/>
      <c r="DV12" s="36"/>
      <c r="DW12" s="14"/>
      <c r="DX12" s="14"/>
      <c r="DY12" s="41"/>
      <c r="DZ12" s="46"/>
    </row>
    <row r="13" spans="1:130" ht="12.75">
      <c r="A13" s="20" t="s">
        <v>61</v>
      </c>
      <c r="B13" s="21">
        <v>99.6</v>
      </c>
      <c r="C13" s="22">
        <f>(B13*0.87)*0.5+((B13*5.17*0.9*0.9)*0.5+(B13*2.51*0.9)*0.5)</f>
        <v>364.37166</v>
      </c>
      <c r="D13" s="51">
        <v>65.0386</v>
      </c>
      <c r="E13" s="26">
        <v>0</v>
      </c>
      <c r="F13" s="47">
        <v>0</v>
      </c>
      <c r="G13" s="47">
        <v>209.52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113.01</v>
      </c>
      <c r="N13" s="47">
        <v>0</v>
      </c>
      <c r="O13" s="130">
        <v>43.51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366.04</v>
      </c>
      <c r="V13" s="48">
        <f t="shared" si="0"/>
        <v>0</v>
      </c>
      <c r="W13" s="25">
        <v>0</v>
      </c>
      <c r="X13" s="24">
        <v>77.74</v>
      </c>
      <c r="Y13" s="25">
        <v>0</v>
      </c>
      <c r="Z13" s="25">
        <v>0</v>
      </c>
      <c r="AA13" s="25">
        <v>41.95</v>
      </c>
      <c r="AB13" s="24">
        <v>16.16</v>
      </c>
      <c r="AC13" s="25">
        <v>0</v>
      </c>
      <c r="AD13" s="24">
        <v>0</v>
      </c>
      <c r="AE13" s="24">
        <v>0</v>
      </c>
      <c r="AF13" s="32">
        <f>SUM(W13:AD13)</f>
        <v>135.85</v>
      </c>
      <c r="AG13" s="52">
        <f>AF13+V13+D13</f>
        <v>200.8886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66.732</v>
      </c>
      <c r="AL13" s="35">
        <f t="shared" si="3"/>
        <v>19.92</v>
      </c>
      <c r="AM13" s="35">
        <f t="shared" si="4"/>
        <v>99.6</v>
      </c>
      <c r="AN13" s="35">
        <f t="shared" si="5"/>
        <v>20.915999999999997</v>
      </c>
      <c r="AO13" s="35">
        <v>0</v>
      </c>
      <c r="AP13" s="35">
        <f t="shared" si="6"/>
        <v>102.588</v>
      </c>
      <c r="AQ13" s="35">
        <f t="shared" si="7"/>
        <v>74.69999999999999</v>
      </c>
      <c r="AR13" s="35">
        <f t="shared" si="8"/>
        <v>74.69999999999999</v>
      </c>
      <c r="AS13" s="141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459.15599999999995</v>
      </c>
      <c r="BD13" s="138"/>
      <c r="BE13" s="38">
        <f t="shared" si="9"/>
        <v>459.15599999999995</v>
      </c>
      <c r="BF13" s="38">
        <f t="shared" si="10"/>
        <v>-258.26739999999995</v>
      </c>
      <c r="BG13" s="38">
        <f t="shared" si="11"/>
        <v>-230.19000000000003</v>
      </c>
      <c r="BH13" s="38"/>
      <c r="BI13" s="38"/>
      <c r="BJ13" s="38"/>
      <c r="BK13" s="37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7"/>
      <c r="CD13" s="38"/>
      <c r="CE13" s="38"/>
      <c r="CF13" s="38"/>
      <c r="CG13" s="38"/>
      <c r="CH13" s="38"/>
      <c r="CI13" s="38"/>
      <c r="CJ13" s="38"/>
      <c r="CK13" s="37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7"/>
      <c r="DH13" s="37"/>
      <c r="DI13" s="37"/>
      <c r="DJ13" s="37"/>
      <c r="DK13" s="37"/>
      <c r="DL13" s="37"/>
      <c r="DM13" s="38"/>
      <c r="DN13" s="38"/>
      <c r="DO13" s="38"/>
      <c r="DP13" s="38"/>
      <c r="DQ13" s="38"/>
      <c r="DR13" s="39"/>
      <c r="DS13" s="39"/>
      <c r="DT13" s="36"/>
      <c r="DU13" s="14"/>
      <c r="DV13" s="14"/>
      <c r="DW13" s="14"/>
      <c r="DX13" s="19"/>
      <c r="DY13" s="41"/>
      <c r="DZ13" s="46"/>
    </row>
    <row r="14" spans="1:129" ht="12.75">
      <c r="A14" s="20" t="s">
        <v>62</v>
      </c>
      <c r="B14" s="139">
        <v>99.6</v>
      </c>
      <c r="C14" s="22">
        <f>(B14*0.87)*0.5+((B14*5.17*0.9*0.9)*0.5+(B14*2.51*0.9)*0.5)</f>
        <v>364.37166</v>
      </c>
      <c r="D14" s="51">
        <v>65.0386</v>
      </c>
      <c r="E14" s="135">
        <v>0</v>
      </c>
      <c r="F14" s="47">
        <v>0</v>
      </c>
      <c r="G14" s="47">
        <v>419.02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226.03</v>
      </c>
      <c r="N14" s="47">
        <v>0</v>
      </c>
      <c r="O14" s="136">
        <v>87.02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732.0699999999999</v>
      </c>
      <c r="V14" s="58">
        <f>F14+H14+J14+L14+N14++R14+T14</f>
        <v>0</v>
      </c>
      <c r="W14" s="25">
        <v>6.27</v>
      </c>
      <c r="X14" s="24">
        <v>110.87</v>
      </c>
      <c r="Y14" s="25">
        <v>0</v>
      </c>
      <c r="Z14" s="25">
        <v>12.69</v>
      </c>
      <c r="AA14" s="25">
        <v>78.1</v>
      </c>
      <c r="AB14" s="25">
        <v>28.05</v>
      </c>
      <c r="AC14" s="24">
        <v>0</v>
      </c>
      <c r="AD14" s="24">
        <v>0</v>
      </c>
      <c r="AE14" s="32">
        <v>0</v>
      </c>
      <c r="AF14" s="59">
        <f>SUM(W14:AE14)</f>
        <v>235.98000000000002</v>
      </c>
      <c r="AG14" s="52">
        <f aca="true" t="shared" si="12" ref="AG14:AG21">D14+V14+AF14</f>
        <v>301.0186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66.732</v>
      </c>
      <c r="AL14" s="35">
        <f t="shared" si="3"/>
        <v>19.92</v>
      </c>
      <c r="AM14" s="35">
        <f t="shared" si="4"/>
        <v>99.6</v>
      </c>
      <c r="AN14" s="35">
        <f t="shared" si="5"/>
        <v>20.915999999999997</v>
      </c>
      <c r="AO14" s="141">
        <v>0</v>
      </c>
      <c r="AP14" s="35">
        <f t="shared" si="6"/>
        <v>102.588</v>
      </c>
      <c r="AQ14" s="35">
        <f t="shared" si="7"/>
        <v>74.69999999999999</v>
      </c>
      <c r="AR14" s="35">
        <f t="shared" si="8"/>
        <v>74.69999999999999</v>
      </c>
      <c r="AS14" s="141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459.15599999999995</v>
      </c>
      <c r="BD14" s="138"/>
      <c r="BE14" s="38">
        <f t="shared" si="9"/>
        <v>459.15599999999995</v>
      </c>
      <c r="BF14" s="38">
        <f t="shared" si="10"/>
        <v>-158.13739999999996</v>
      </c>
      <c r="BG14" s="38">
        <f t="shared" si="11"/>
        <v>-496.0899999999999</v>
      </c>
      <c r="BH14" s="38"/>
      <c r="BI14" s="38"/>
      <c r="BJ14" s="38"/>
      <c r="BK14" s="37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7"/>
      <c r="CD14" s="38"/>
      <c r="CE14" s="38"/>
      <c r="CF14" s="38"/>
      <c r="CG14" s="38"/>
      <c r="CH14" s="38"/>
      <c r="CI14" s="38"/>
      <c r="CJ14" s="38"/>
      <c r="CK14" s="37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7"/>
      <c r="DH14" s="37"/>
      <c r="DI14" s="37"/>
      <c r="DJ14" s="37"/>
      <c r="DK14" s="37"/>
      <c r="DL14" s="37"/>
      <c r="DM14" s="38"/>
      <c r="DN14" s="38"/>
      <c r="DO14" s="38"/>
      <c r="DP14" s="38"/>
      <c r="DQ14" s="38"/>
      <c r="DR14" s="39"/>
      <c r="DS14" s="39"/>
      <c r="DT14" s="36"/>
      <c r="DU14" s="14"/>
      <c r="DV14" s="14"/>
      <c r="DW14" s="19"/>
      <c r="DX14" s="41"/>
      <c r="DY14" s="46"/>
    </row>
    <row r="15" spans="1:129" ht="13.5" thickBot="1">
      <c r="A15" s="20" t="s">
        <v>63</v>
      </c>
      <c r="B15" s="21">
        <v>99.6</v>
      </c>
      <c r="C15" s="22">
        <f>(B15*0.87)*0.5+((B15*5.17*0.9*0.9)*0.5+(B15*2.51*0.9)*0.5)</f>
        <v>364.37166</v>
      </c>
      <c r="D15" s="51">
        <v>65.0386</v>
      </c>
      <c r="E15" s="60">
        <v>0</v>
      </c>
      <c r="F15" s="60"/>
      <c r="G15" s="60">
        <v>419.02</v>
      </c>
      <c r="H15" s="60"/>
      <c r="I15" s="61">
        <v>0</v>
      </c>
      <c r="J15" s="61"/>
      <c r="K15" s="61">
        <v>0</v>
      </c>
      <c r="L15" s="61"/>
      <c r="M15" s="61">
        <v>226.03</v>
      </c>
      <c r="N15" s="61"/>
      <c r="O15" s="61">
        <v>87.02</v>
      </c>
      <c r="P15" s="61"/>
      <c r="Q15" s="61">
        <v>0</v>
      </c>
      <c r="R15" s="62"/>
      <c r="S15" s="62">
        <v>0</v>
      </c>
      <c r="T15" s="61"/>
      <c r="U15" s="63">
        <f t="shared" si="0"/>
        <v>732.0699999999999</v>
      </c>
      <c r="V15" s="64">
        <f t="shared" si="0"/>
        <v>0</v>
      </c>
      <c r="W15" s="65">
        <v>4.36</v>
      </c>
      <c r="X15" s="60">
        <v>371.45</v>
      </c>
      <c r="Y15" s="60">
        <v>0</v>
      </c>
      <c r="Z15" s="60">
        <v>8.82</v>
      </c>
      <c r="AA15" s="60">
        <v>213.1</v>
      </c>
      <c r="AB15" s="60">
        <v>80.65</v>
      </c>
      <c r="AC15" s="60">
        <v>0</v>
      </c>
      <c r="AD15" s="60">
        <v>0</v>
      </c>
      <c r="AE15" s="66">
        <v>0</v>
      </c>
      <c r="AF15" s="67">
        <f aca="true" t="shared" si="13" ref="AF15:AF21">SUM(W15:AE15)</f>
        <v>678.38</v>
      </c>
      <c r="AG15" s="52">
        <f t="shared" si="12"/>
        <v>743.4186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66.732</v>
      </c>
      <c r="AL15" s="35">
        <f t="shared" si="3"/>
        <v>19.92</v>
      </c>
      <c r="AM15" s="35">
        <f t="shared" si="4"/>
        <v>99.6</v>
      </c>
      <c r="AN15" s="35">
        <f t="shared" si="5"/>
        <v>20.915999999999997</v>
      </c>
      <c r="AO15" s="265">
        <v>0</v>
      </c>
      <c r="AP15" s="35">
        <f t="shared" si="6"/>
        <v>102.588</v>
      </c>
      <c r="AQ15" s="35">
        <f t="shared" si="7"/>
        <v>74.69999999999999</v>
      </c>
      <c r="AR15" s="35">
        <f t="shared" si="8"/>
        <v>74.69999999999999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459.15599999999995</v>
      </c>
      <c r="BD15" s="138"/>
      <c r="BE15" s="38">
        <f t="shared" si="9"/>
        <v>459.15599999999995</v>
      </c>
      <c r="BF15" s="38">
        <f t="shared" si="10"/>
        <v>284.2626</v>
      </c>
      <c r="BG15" s="38">
        <f t="shared" si="11"/>
        <v>-53.68999999999994</v>
      </c>
      <c r="BH15" s="38"/>
      <c r="BI15" s="38"/>
      <c r="BJ15" s="38"/>
      <c r="BK15" s="37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7"/>
      <c r="CD15" s="38"/>
      <c r="CE15" s="38"/>
      <c r="CF15" s="38"/>
      <c r="CG15" s="38"/>
      <c r="CH15" s="38"/>
      <c r="CI15" s="38"/>
      <c r="CJ15" s="38"/>
      <c r="CK15" s="37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7"/>
      <c r="DH15" s="37"/>
      <c r="DI15" s="37"/>
      <c r="DJ15" s="37"/>
      <c r="DK15" s="37"/>
      <c r="DL15" s="37"/>
      <c r="DM15" s="38"/>
      <c r="DN15" s="38"/>
      <c r="DO15" s="38"/>
      <c r="DP15" s="38"/>
      <c r="DQ15" s="38"/>
      <c r="DR15" s="39"/>
      <c r="DS15" s="39"/>
      <c r="DT15" s="36"/>
      <c r="DU15" s="14"/>
      <c r="DV15" s="14"/>
      <c r="DW15" s="19"/>
      <c r="DX15" s="69"/>
      <c r="DY15" s="46"/>
    </row>
    <row r="16" spans="1:126" ht="12.75">
      <c r="A16" s="20" t="s">
        <v>64</v>
      </c>
      <c r="B16" s="21">
        <v>99.6</v>
      </c>
      <c r="C16" s="22">
        <f>(B16*0.87)*0.5+((B16*5.17*0.9*0.9)*0.5+(B16*2.51*0.9)*0.5)</f>
        <v>364.37166</v>
      </c>
      <c r="D16" s="51">
        <v>65.0386</v>
      </c>
      <c r="E16" s="70"/>
      <c r="F16" s="70"/>
      <c r="G16" s="70">
        <v>419.02</v>
      </c>
      <c r="H16" s="70"/>
      <c r="I16" s="70"/>
      <c r="J16" s="70"/>
      <c r="K16" s="70"/>
      <c r="L16" s="70"/>
      <c r="M16" s="70">
        <v>226.03</v>
      </c>
      <c r="N16" s="70"/>
      <c r="O16" s="70">
        <v>87.02</v>
      </c>
      <c r="P16" s="70"/>
      <c r="Q16" s="70"/>
      <c r="R16" s="70"/>
      <c r="S16" s="71"/>
      <c r="T16" s="65"/>
      <c r="U16" s="72">
        <f t="shared" si="0"/>
        <v>732.0699999999999</v>
      </c>
      <c r="V16" s="73">
        <f t="shared" si="0"/>
        <v>0</v>
      </c>
      <c r="W16" s="74">
        <v>3.62</v>
      </c>
      <c r="X16" s="70">
        <v>68.98</v>
      </c>
      <c r="Y16" s="70">
        <v>0</v>
      </c>
      <c r="Z16" s="70">
        <v>7.33</v>
      </c>
      <c r="AA16" s="70">
        <v>47.78</v>
      </c>
      <c r="AB16" s="70">
        <v>17.22</v>
      </c>
      <c r="AC16" s="60"/>
      <c r="AD16" s="70"/>
      <c r="AE16" s="71"/>
      <c r="AF16" s="67">
        <f t="shared" si="13"/>
        <v>144.93</v>
      </c>
      <c r="AG16" s="75">
        <f t="shared" si="12"/>
        <v>209.9686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66.732</v>
      </c>
      <c r="AL16" s="35">
        <f t="shared" si="3"/>
        <v>19.92</v>
      </c>
      <c r="AM16" s="35">
        <f t="shared" si="4"/>
        <v>99.6</v>
      </c>
      <c r="AN16" s="35">
        <f t="shared" si="5"/>
        <v>20.915999999999997</v>
      </c>
      <c r="AO16" s="265">
        <v>0</v>
      </c>
      <c r="AP16" s="35">
        <f t="shared" si="6"/>
        <v>102.588</v>
      </c>
      <c r="AQ16" s="35">
        <f t="shared" si="7"/>
        <v>74.69999999999999</v>
      </c>
      <c r="AR16" s="35">
        <f t="shared" si="8"/>
        <v>74.69999999999999</v>
      </c>
      <c r="AS16" s="141"/>
      <c r="AT16" s="54"/>
      <c r="AU16" s="55"/>
      <c r="AV16" s="55"/>
      <c r="AW16" s="55"/>
      <c r="AX16" s="55">
        <f>18.86</f>
        <v>18.86</v>
      </c>
      <c r="AY16" s="56"/>
      <c r="AZ16" s="56"/>
      <c r="BA16" s="54"/>
      <c r="BB16" s="54"/>
      <c r="BC16" s="47">
        <f>SUM(AK16:BB16)</f>
        <v>478.01599999999996</v>
      </c>
      <c r="BD16" s="138"/>
      <c r="BE16" s="38">
        <f t="shared" si="9"/>
        <v>478.01599999999996</v>
      </c>
      <c r="BF16" s="38">
        <f t="shared" si="10"/>
        <v>-268.0473999999999</v>
      </c>
      <c r="BG16" s="38">
        <f t="shared" si="11"/>
        <v>-587.1399999999999</v>
      </c>
      <c r="BH16" s="38"/>
      <c r="BI16" s="38"/>
      <c r="BJ16" s="38"/>
      <c r="BK16" s="37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7"/>
      <c r="CD16" s="38"/>
      <c r="CE16" s="38"/>
      <c r="CF16" s="38"/>
      <c r="CG16" s="38"/>
      <c r="CH16" s="38"/>
      <c r="CI16" s="38"/>
      <c r="CJ16" s="38"/>
      <c r="CK16" s="37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7"/>
      <c r="DH16" s="37"/>
      <c r="DI16" s="37"/>
      <c r="DJ16" s="37"/>
      <c r="DK16" s="37"/>
      <c r="DL16" s="37"/>
      <c r="DM16" s="38"/>
      <c r="DN16" s="38"/>
      <c r="DO16" s="38"/>
      <c r="DP16" s="38"/>
      <c r="DQ16" s="38"/>
      <c r="DR16" s="39"/>
      <c r="DS16" s="39"/>
      <c r="DT16" s="36"/>
      <c r="DU16" s="14"/>
      <c r="DV16" s="14"/>
    </row>
    <row r="17" spans="1:126" ht="12.75">
      <c r="A17" s="20" t="s">
        <v>65</v>
      </c>
      <c r="B17" s="21">
        <v>99.6</v>
      </c>
      <c r="C17" s="22">
        <f>(B17*0.87)*0.5+((B17*5.17*0.9*0.9)*0.5+(B17*2.51*0.9)*0.5)</f>
        <v>364.37166</v>
      </c>
      <c r="D17" s="51">
        <v>65.0386</v>
      </c>
      <c r="E17" s="266"/>
      <c r="F17" s="266"/>
      <c r="G17" s="266">
        <v>419.02</v>
      </c>
      <c r="H17" s="266"/>
      <c r="I17" s="266"/>
      <c r="J17" s="266"/>
      <c r="K17" s="266"/>
      <c r="L17" s="266"/>
      <c r="M17" s="266">
        <v>226.03</v>
      </c>
      <c r="N17" s="266"/>
      <c r="O17" s="266">
        <v>87.02</v>
      </c>
      <c r="P17" s="266"/>
      <c r="Q17" s="266"/>
      <c r="R17" s="266"/>
      <c r="S17" s="267"/>
      <c r="T17" s="66"/>
      <c r="U17" s="76">
        <f t="shared" si="0"/>
        <v>732.0699999999999</v>
      </c>
      <c r="V17" s="77">
        <f t="shared" si="0"/>
        <v>0</v>
      </c>
      <c r="W17" s="70">
        <v>3.74</v>
      </c>
      <c r="X17" s="70">
        <v>226.61</v>
      </c>
      <c r="Y17" s="70">
        <v>0</v>
      </c>
      <c r="Z17" s="70">
        <v>7.56</v>
      </c>
      <c r="AA17" s="70">
        <v>133.15</v>
      </c>
      <c r="AB17" s="70">
        <v>50.06</v>
      </c>
      <c r="AC17" s="70"/>
      <c r="AD17" s="70"/>
      <c r="AE17" s="71"/>
      <c r="AF17" s="67">
        <f t="shared" si="13"/>
        <v>421.12000000000006</v>
      </c>
      <c r="AG17" s="75">
        <f t="shared" si="12"/>
        <v>486.1586000000001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66.732</v>
      </c>
      <c r="AL17" s="35">
        <f t="shared" si="3"/>
        <v>19.92</v>
      </c>
      <c r="AM17" s="35">
        <f t="shared" si="4"/>
        <v>99.6</v>
      </c>
      <c r="AN17" s="35">
        <f t="shared" si="5"/>
        <v>20.915999999999997</v>
      </c>
      <c r="AO17" s="265">
        <v>0</v>
      </c>
      <c r="AP17" s="35">
        <f t="shared" si="6"/>
        <v>102.588</v>
      </c>
      <c r="AQ17" s="35">
        <f t="shared" si="7"/>
        <v>74.69999999999999</v>
      </c>
      <c r="AR17" s="35">
        <f t="shared" si="8"/>
        <v>74.69999999999999</v>
      </c>
      <c r="AS17" s="141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459.15599999999995</v>
      </c>
      <c r="BD17" s="138"/>
      <c r="BE17" s="38">
        <f t="shared" si="9"/>
        <v>459.15599999999995</v>
      </c>
      <c r="BF17" s="38">
        <f t="shared" si="10"/>
        <v>27.002600000000143</v>
      </c>
      <c r="BG17" s="38">
        <f t="shared" si="11"/>
        <v>-310.9499999999999</v>
      </c>
      <c r="BH17" s="38"/>
      <c r="BI17" s="38"/>
      <c r="BJ17" s="38"/>
      <c r="BK17" s="37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7"/>
      <c r="CD17" s="38"/>
      <c r="CE17" s="38"/>
      <c r="CF17" s="38"/>
      <c r="CG17" s="38"/>
      <c r="CH17" s="38"/>
      <c r="CI17" s="38"/>
      <c r="CJ17" s="38"/>
      <c r="CK17" s="37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7"/>
      <c r="DH17" s="37"/>
      <c r="DI17" s="37"/>
      <c r="DJ17" s="37"/>
      <c r="DK17" s="37"/>
      <c r="DL17" s="37"/>
      <c r="DM17" s="38"/>
      <c r="DN17" s="38"/>
      <c r="DO17" s="38"/>
      <c r="DP17" s="38"/>
      <c r="DQ17" s="38"/>
      <c r="DR17" s="39"/>
      <c r="DS17" s="39"/>
      <c r="DT17" s="36"/>
      <c r="DU17" s="14"/>
      <c r="DV17" s="14"/>
    </row>
    <row r="18" spans="1:126" ht="12.75">
      <c r="A18" s="20" t="s">
        <v>66</v>
      </c>
      <c r="B18" s="21">
        <v>99.6</v>
      </c>
      <c r="C18" s="22">
        <f>(B18*0.87)*0.5+((B18*5.17*0.9*0.9)*0.5+(B18*2.51*0.9)*0.5)</f>
        <v>364.37166</v>
      </c>
      <c r="D18" s="51">
        <v>65.0386</v>
      </c>
      <c r="E18" s="70"/>
      <c r="F18" s="70"/>
      <c r="G18" s="70">
        <v>419.03</v>
      </c>
      <c r="H18" s="70"/>
      <c r="I18" s="70"/>
      <c r="J18" s="70"/>
      <c r="K18" s="70"/>
      <c r="L18" s="70"/>
      <c r="M18" s="70">
        <v>226.03</v>
      </c>
      <c r="N18" s="70"/>
      <c r="O18" s="70">
        <v>87.02</v>
      </c>
      <c r="P18" s="70"/>
      <c r="Q18" s="70"/>
      <c r="R18" s="70"/>
      <c r="S18" s="71"/>
      <c r="T18" s="78"/>
      <c r="U18" s="78">
        <f t="shared" si="0"/>
        <v>732.0799999999999</v>
      </c>
      <c r="V18" s="79">
        <f t="shared" si="0"/>
        <v>0</v>
      </c>
      <c r="W18" s="70">
        <v>3.02</v>
      </c>
      <c r="X18" s="70">
        <v>392.11</v>
      </c>
      <c r="Y18" s="70">
        <v>0</v>
      </c>
      <c r="Z18" s="70">
        <v>6.11</v>
      </c>
      <c r="AA18" s="70">
        <v>220.36</v>
      </c>
      <c r="AB18" s="70">
        <v>83.88</v>
      </c>
      <c r="AC18" s="70"/>
      <c r="AD18" s="70"/>
      <c r="AE18" s="71"/>
      <c r="AF18" s="67">
        <f t="shared" si="13"/>
        <v>705.48</v>
      </c>
      <c r="AG18" s="75">
        <f t="shared" si="12"/>
        <v>770.5186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66.732</v>
      </c>
      <c r="AL18" s="35">
        <f t="shared" si="3"/>
        <v>19.92</v>
      </c>
      <c r="AM18" s="35">
        <f t="shared" si="4"/>
        <v>99.6</v>
      </c>
      <c r="AN18" s="35">
        <f t="shared" si="5"/>
        <v>20.915999999999997</v>
      </c>
      <c r="AO18" s="265">
        <v>0</v>
      </c>
      <c r="AP18" s="35">
        <f t="shared" si="6"/>
        <v>102.588</v>
      </c>
      <c r="AQ18" s="35">
        <f t="shared" si="7"/>
        <v>74.69999999999999</v>
      </c>
      <c r="AR18" s="35">
        <f t="shared" si="8"/>
        <v>74.69999999999999</v>
      </c>
      <c r="AS18" s="141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459.15599999999995</v>
      </c>
      <c r="BD18" s="138"/>
      <c r="BE18" s="38">
        <f t="shared" si="9"/>
        <v>459.15599999999995</v>
      </c>
      <c r="BF18" s="38">
        <f t="shared" si="10"/>
        <v>311.36260000000004</v>
      </c>
      <c r="BG18" s="38">
        <f t="shared" si="11"/>
        <v>-26.59999999999991</v>
      </c>
      <c r="BH18" s="38"/>
      <c r="BI18" s="38"/>
      <c r="BJ18" s="38"/>
      <c r="BK18" s="37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7"/>
      <c r="CD18" s="38"/>
      <c r="CE18" s="38"/>
      <c r="CF18" s="38"/>
      <c r="CG18" s="38"/>
      <c r="CH18" s="38"/>
      <c r="CI18" s="38"/>
      <c r="CJ18" s="38"/>
      <c r="CK18" s="37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7"/>
      <c r="DH18" s="37"/>
      <c r="DI18" s="37"/>
      <c r="DJ18" s="37"/>
      <c r="DK18" s="37"/>
      <c r="DL18" s="37"/>
      <c r="DM18" s="38"/>
      <c r="DN18" s="38"/>
      <c r="DO18" s="38"/>
      <c r="DP18" s="38"/>
      <c r="DQ18" s="38"/>
      <c r="DR18" s="39"/>
      <c r="DS18" s="39"/>
      <c r="DT18" s="36"/>
      <c r="DU18" s="80"/>
      <c r="DV18" s="81"/>
    </row>
    <row r="19" spans="1:124" ht="12.75">
      <c r="A19" s="20" t="s">
        <v>67</v>
      </c>
      <c r="B19" s="21">
        <v>99.6</v>
      </c>
      <c r="C19" s="22">
        <f>(B19*0.87)+((B19*5.17*0.9*0.9)+(B19*2.51*0.9))</f>
        <v>728.74332</v>
      </c>
      <c r="D19" s="82">
        <v>65.0386</v>
      </c>
      <c r="E19" s="60"/>
      <c r="F19" s="60"/>
      <c r="G19" s="60">
        <v>419.03</v>
      </c>
      <c r="H19" s="60"/>
      <c r="I19" s="60"/>
      <c r="J19" s="60"/>
      <c r="K19" s="60"/>
      <c r="L19" s="60"/>
      <c r="M19" s="60">
        <v>226.03</v>
      </c>
      <c r="N19" s="60"/>
      <c r="O19" s="60">
        <v>87.02</v>
      </c>
      <c r="P19" s="60"/>
      <c r="Q19" s="60"/>
      <c r="R19" s="60"/>
      <c r="S19" s="66"/>
      <c r="T19" s="83"/>
      <c r="U19" s="84">
        <f t="shared" si="0"/>
        <v>732.0799999999999</v>
      </c>
      <c r="V19" s="85">
        <f t="shared" si="0"/>
        <v>0</v>
      </c>
      <c r="W19" s="60">
        <v>0</v>
      </c>
      <c r="X19" s="60">
        <v>120.64</v>
      </c>
      <c r="Y19" s="60">
        <v>0</v>
      </c>
      <c r="Z19" s="60">
        <v>0</v>
      </c>
      <c r="AA19" s="60">
        <v>65.08</v>
      </c>
      <c r="AB19" s="60">
        <v>25.05</v>
      </c>
      <c r="AC19" s="60"/>
      <c r="AD19" s="60"/>
      <c r="AE19" s="66"/>
      <c r="AF19" s="67">
        <f t="shared" si="13"/>
        <v>210.77</v>
      </c>
      <c r="AG19" s="75">
        <f t="shared" si="12"/>
        <v>275.8086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66.732</v>
      </c>
      <c r="AL19" s="35">
        <f t="shared" si="3"/>
        <v>19.92</v>
      </c>
      <c r="AM19" s="35">
        <f t="shared" si="4"/>
        <v>99.6</v>
      </c>
      <c r="AN19" s="35">
        <f t="shared" si="5"/>
        <v>20.915999999999997</v>
      </c>
      <c r="AO19" s="265">
        <v>0</v>
      </c>
      <c r="AP19" s="35">
        <f t="shared" si="6"/>
        <v>102.588</v>
      </c>
      <c r="AQ19" s="35">
        <f t="shared" si="7"/>
        <v>74.69999999999999</v>
      </c>
      <c r="AR19" s="35">
        <f t="shared" si="8"/>
        <v>74.69999999999999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459.15599999999995</v>
      </c>
      <c r="BD19" s="138"/>
      <c r="BE19" s="38">
        <f t="shared" si="9"/>
        <v>459.15599999999995</v>
      </c>
      <c r="BF19" s="38">
        <f t="shared" si="10"/>
        <v>-183.34739999999994</v>
      </c>
      <c r="BG19" s="38">
        <f t="shared" si="11"/>
        <v>-521.31</v>
      </c>
      <c r="BH19" s="38"/>
      <c r="BI19" s="38"/>
      <c r="BJ19" s="38"/>
      <c r="BK19" s="37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7"/>
      <c r="CD19" s="38"/>
      <c r="CE19" s="38"/>
      <c r="CF19" s="38"/>
      <c r="CG19" s="38"/>
      <c r="CH19" s="38"/>
      <c r="CI19" s="38"/>
      <c r="CJ19" s="38"/>
      <c r="CK19" s="37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7"/>
      <c r="DI19" s="37"/>
      <c r="DJ19" s="37"/>
      <c r="DK19" s="37"/>
      <c r="DL19" s="37"/>
      <c r="DM19" s="37"/>
      <c r="DN19" s="38"/>
      <c r="DO19" s="38"/>
      <c r="DP19" s="38"/>
      <c r="DQ19" s="38"/>
      <c r="DR19" s="38"/>
      <c r="DS19" s="39"/>
      <c r="DT19" s="86"/>
    </row>
    <row r="20" spans="1:123" ht="12.75">
      <c r="A20" s="20" t="s">
        <v>68</v>
      </c>
      <c r="B20" s="21">
        <v>99.6</v>
      </c>
      <c r="C20" s="22">
        <f>(B20*0.87)+((B20*5.17*0.9*0.9)+(B20*2.51*0.9))</f>
        <v>728.74332</v>
      </c>
      <c r="D20" s="142">
        <v>65.0386</v>
      </c>
      <c r="E20" s="60"/>
      <c r="F20" s="60"/>
      <c r="G20" s="60">
        <v>419.03</v>
      </c>
      <c r="H20" s="60"/>
      <c r="I20" s="60"/>
      <c r="J20" s="60"/>
      <c r="K20" s="60"/>
      <c r="L20" s="60"/>
      <c r="M20" s="60">
        <v>226.03</v>
      </c>
      <c r="N20" s="60"/>
      <c r="O20" s="60">
        <v>87.02</v>
      </c>
      <c r="P20" s="60"/>
      <c r="Q20" s="60"/>
      <c r="R20" s="60"/>
      <c r="S20" s="66"/>
      <c r="T20" s="83"/>
      <c r="U20" s="84">
        <f t="shared" si="0"/>
        <v>732.0799999999999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13"/>
        <v>0</v>
      </c>
      <c r="AG20" s="75">
        <f t="shared" si="12"/>
        <v>65.0386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66.732</v>
      </c>
      <c r="AL20" s="35">
        <f t="shared" si="3"/>
        <v>19.92</v>
      </c>
      <c r="AM20" s="35">
        <f t="shared" si="4"/>
        <v>99.6</v>
      </c>
      <c r="AN20" s="35">
        <f t="shared" si="5"/>
        <v>20.915999999999997</v>
      </c>
      <c r="AO20" s="265">
        <v>0</v>
      </c>
      <c r="AP20" s="35">
        <f t="shared" si="6"/>
        <v>102.588</v>
      </c>
      <c r="AQ20" s="35">
        <f t="shared" si="7"/>
        <v>74.69999999999999</v>
      </c>
      <c r="AR20" s="35">
        <f t="shared" si="8"/>
        <v>74.69999999999999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459.15599999999995</v>
      </c>
      <c r="BD20" s="138"/>
      <c r="BE20" s="38">
        <f t="shared" si="9"/>
        <v>459.15599999999995</v>
      </c>
      <c r="BF20" s="38">
        <f t="shared" si="10"/>
        <v>-394.1174</v>
      </c>
      <c r="BG20" s="38">
        <f t="shared" si="11"/>
        <v>-732.0799999999999</v>
      </c>
      <c r="BH20" s="38"/>
      <c r="BI20" s="38"/>
      <c r="BJ20" s="38"/>
      <c r="BK20" s="37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7"/>
      <c r="CD20" s="38"/>
      <c r="CE20" s="38"/>
      <c r="CF20" s="38"/>
      <c r="CG20" s="38"/>
      <c r="CH20" s="38"/>
      <c r="CI20" s="38"/>
      <c r="CJ20" s="38"/>
      <c r="CK20" s="37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7"/>
      <c r="DH20" s="37"/>
      <c r="DI20" s="37"/>
      <c r="DJ20" s="37"/>
      <c r="DK20" s="37"/>
      <c r="DL20" s="37"/>
      <c r="DM20" s="38"/>
      <c r="DN20" s="38"/>
      <c r="DO20" s="38"/>
      <c r="DP20" s="38"/>
      <c r="DQ20" s="38"/>
      <c r="DR20" s="87"/>
      <c r="DS20" s="86"/>
    </row>
    <row r="21" spans="1:123" ht="13.5" thickBot="1">
      <c r="A21" s="20" t="s">
        <v>69</v>
      </c>
      <c r="B21" s="21">
        <v>99.6</v>
      </c>
      <c r="C21" s="22">
        <f>(B21*0.87)+((B21*5.17*0.9*0.9)+(B21*2.51*0.9))</f>
        <v>728.74332</v>
      </c>
      <c r="D21" s="269">
        <v>65.0386</v>
      </c>
      <c r="E21" s="88"/>
      <c r="F21" s="88"/>
      <c r="G21" s="88">
        <v>419.03</v>
      </c>
      <c r="H21" s="88"/>
      <c r="I21" s="88"/>
      <c r="J21" s="88"/>
      <c r="K21" s="88"/>
      <c r="L21" s="88"/>
      <c r="M21" s="88">
        <v>226.03</v>
      </c>
      <c r="N21" s="88"/>
      <c r="O21" s="88">
        <v>87.02</v>
      </c>
      <c r="P21" s="88"/>
      <c r="Q21" s="88"/>
      <c r="R21" s="88"/>
      <c r="S21" s="89"/>
      <c r="T21" s="90"/>
      <c r="U21" s="84">
        <f t="shared" si="0"/>
        <v>732.0799999999999</v>
      </c>
      <c r="V21" s="85">
        <f t="shared" si="0"/>
        <v>0</v>
      </c>
      <c r="W21" s="60">
        <v>0</v>
      </c>
      <c r="X21" s="60">
        <v>329.12</v>
      </c>
      <c r="Y21" s="60">
        <v>0</v>
      </c>
      <c r="Z21" s="60">
        <v>0</v>
      </c>
      <c r="AA21" s="60">
        <v>177.53</v>
      </c>
      <c r="AB21" s="60">
        <v>68.33</v>
      </c>
      <c r="AC21" s="60"/>
      <c r="AD21" s="60"/>
      <c r="AE21" s="66"/>
      <c r="AF21" s="67">
        <f t="shared" si="13"/>
        <v>574.98</v>
      </c>
      <c r="AG21" s="75">
        <f t="shared" si="12"/>
        <v>640.0186</v>
      </c>
      <c r="AH21" s="53">
        <f t="shared" si="1"/>
        <v>0</v>
      </c>
      <c r="AI21" s="53">
        <f t="shared" si="1"/>
        <v>0</v>
      </c>
      <c r="AJ21" s="137"/>
      <c r="AK21" s="35">
        <f t="shared" si="2"/>
        <v>66.732</v>
      </c>
      <c r="AL21" s="35">
        <f t="shared" si="3"/>
        <v>19.92</v>
      </c>
      <c r="AM21" s="35">
        <f t="shared" si="4"/>
        <v>99.6</v>
      </c>
      <c r="AN21" s="35">
        <f t="shared" si="5"/>
        <v>20.915999999999997</v>
      </c>
      <c r="AO21" s="265">
        <v>0</v>
      </c>
      <c r="AP21" s="35">
        <f t="shared" si="6"/>
        <v>102.588</v>
      </c>
      <c r="AQ21" s="35">
        <f t="shared" si="7"/>
        <v>74.69999999999999</v>
      </c>
      <c r="AR21" s="35">
        <f t="shared" si="8"/>
        <v>74.69999999999999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459.15599999999995</v>
      </c>
      <c r="BD21" s="138"/>
      <c r="BE21" s="38">
        <f t="shared" si="9"/>
        <v>459.15599999999995</v>
      </c>
      <c r="BF21" s="38">
        <f t="shared" si="10"/>
        <v>180.86260000000004</v>
      </c>
      <c r="BG21" s="38">
        <f t="shared" si="11"/>
        <v>-157.0999999999999</v>
      </c>
      <c r="BH21" s="38"/>
      <c r="BI21" s="38"/>
      <c r="BJ21" s="38"/>
      <c r="BK21" s="37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7"/>
      <c r="CD21" s="38"/>
      <c r="CE21" s="38"/>
      <c r="CF21" s="38"/>
      <c r="CG21" s="38"/>
      <c r="CH21" s="38"/>
      <c r="CI21" s="38"/>
      <c r="CJ21" s="38"/>
      <c r="CK21" s="37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7"/>
      <c r="DH21" s="37"/>
      <c r="DI21" s="37"/>
      <c r="DJ21" s="37"/>
      <c r="DK21" s="37"/>
      <c r="DL21" s="37"/>
      <c r="DM21" s="38"/>
      <c r="DN21" s="38"/>
      <c r="DO21" s="38"/>
      <c r="DP21" s="38"/>
      <c r="DQ21" s="38"/>
      <c r="DR21" s="87"/>
      <c r="DS21" s="86"/>
    </row>
    <row r="22" spans="1:61" s="15" customFormat="1" ht="13.5" thickBot="1">
      <c r="A22" s="91" t="s">
        <v>6</v>
      </c>
      <c r="B22" s="92"/>
      <c r="C22" s="92">
        <f aca="true" t="shared" si="14" ref="C22:BF22">SUM(C10:C21)</f>
        <v>5465.5749</v>
      </c>
      <c r="D22" s="92">
        <f t="shared" si="14"/>
        <v>780.4631999999998</v>
      </c>
      <c r="E22" s="92">
        <f t="shared" si="14"/>
        <v>0</v>
      </c>
      <c r="F22" s="92">
        <f t="shared" si="14"/>
        <v>0</v>
      </c>
      <c r="G22" s="92">
        <f t="shared" si="14"/>
        <v>4190.279999999999</v>
      </c>
      <c r="H22" s="92">
        <f t="shared" si="14"/>
        <v>0</v>
      </c>
      <c r="I22" s="92">
        <f t="shared" si="14"/>
        <v>0</v>
      </c>
      <c r="J22" s="92">
        <f t="shared" si="14"/>
        <v>0</v>
      </c>
      <c r="K22" s="92">
        <f t="shared" si="14"/>
        <v>0</v>
      </c>
      <c r="L22" s="92">
        <f t="shared" si="14"/>
        <v>0</v>
      </c>
      <c r="M22" s="92">
        <f t="shared" si="14"/>
        <v>2260.28</v>
      </c>
      <c r="N22" s="92">
        <f t="shared" si="14"/>
        <v>0</v>
      </c>
      <c r="O22" s="92">
        <f t="shared" si="14"/>
        <v>870.1999999999999</v>
      </c>
      <c r="P22" s="92">
        <f t="shared" si="14"/>
        <v>0</v>
      </c>
      <c r="Q22" s="92">
        <f t="shared" si="14"/>
        <v>0</v>
      </c>
      <c r="R22" s="92">
        <f t="shared" si="14"/>
        <v>0</v>
      </c>
      <c r="S22" s="92">
        <f t="shared" si="14"/>
        <v>0</v>
      </c>
      <c r="T22" s="92">
        <f t="shared" si="14"/>
        <v>0</v>
      </c>
      <c r="U22" s="92">
        <f t="shared" si="14"/>
        <v>7320.759999999998</v>
      </c>
      <c r="V22" s="92">
        <f t="shared" si="14"/>
        <v>0</v>
      </c>
      <c r="W22" s="92">
        <f t="shared" si="14"/>
        <v>44.720000000000006</v>
      </c>
      <c r="X22" s="92">
        <f t="shared" si="14"/>
        <v>1738.1200000000003</v>
      </c>
      <c r="Y22" s="92">
        <f t="shared" si="14"/>
        <v>0</v>
      </c>
      <c r="Z22" s="92">
        <f t="shared" si="14"/>
        <v>90.49000000000001</v>
      </c>
      <c r="AA22" s="92">
        <f t="shared" si="14"/>
        <v>1199.56</v>
      </c>
      <c r="AB22" s="92">
        <f t="shared" si="14"/>
        <v>447.41999999999996</v>
      </c>
      <c r="AC22" s="92">
        <f t="shared" si="14"/>
        <v>0</v>
      </c>
      <c r="AD22" s="92">
        <f t="shared" si="14"/>
        <v>0</v>
      </c>
      <c r="AE22" s="92">
        <f t="shared" si="14"/>
        <v>0</v>
      </c>
      <c r="AF22" s="92">
        <f t="shared" si="14"/>
        <v>3520.3100000000004</v>
      </c>
      <c r="AG22" s="92">
        <f t="shared" si="14"/>
        <v>4300.7732</v>
      </c>
      <c r="AH22" s="92">
        <f t="shared" si="14"/>
        <v>0</v>
      </c>
      <c r="AI22" s="92">
        <f t="shared" si="14"/>
        <v>0</v>
      </c>
      <c r="AJ22" s="92">
        <f t="shared" si="14"/>
        <v>0</v>
      </c>
      <c r="AK22" s="92">
        <f t="shared" si="14"/>
        <v>800.7839999999998</v>
      </c>
      <c r="AL22" s="92">
        <f t="shared" si="14"/>
        <v>239.04000000000008</v>
      </c>
      <c r="AM22" s="92">
        <f t="shared" si="14"/>
        <v>1195.2</v>
      </c>
      <c r="AN22" s="92">
        <f t="shared" si="14"/>
        <v>250.99199999999996</v>
      </c>
      <c r="AO22" s="92">
        <f t="shared" si="14"/>
        <v>0</v>
      </c>
      <c r="AP22" s="92">
        <f t="shared" si="14"/>
        <v>1231.0559999999998</v>
      </c>
      <c r="AQ22" s="92">
        <f t="shared" si="14"/>
        <v>896.4000000000001</v>
      </c>
      <c r="AR22" s="92">
        <f t="shared" si="14"/>
        <v>896.4000000000001</v>
      </c>
      <c r="AS22" s="92">
        <f t="shared" si="14"/>
        <v>0</v>
      </c>
      <c r="AT22" s="92">
        <f t="shared" si="14"/>
        <v>0</v>
      </c>
      <c r="AU22" s="92">
        <f t="shared" si="14"/>
        <v>0</v>
      </c>
      <c r="AV22" s="92">
        <f t="shared" si="14"/>
        <v>0</v>
      </c>
      <c r="AW22" s="92">
        <f t="shared" si="14"/>
        <v>0</v>
      </c>
      <c r="AX22" s="92">
        <f t="shared" si="14"/>
        <v>18.86</v>
      </c>
      <c r="AY22" s="92">
        <f t="shared" si="14"/>
        <v>0</v>
      </c>
      <c r="AZ22" s="92">
        <f t="shared" si="14"/>
        <v>0</v>
      </c>
      <c r="BA22" s="92">
        <f t="shared" si="14"/>
        <v>0</v>
      </c>
      <c r="BB22" s="92">
        <f t="shared" si="14"/>
        <v>0</v>
      </c>
      <c r="BC22" s="92">
        <f t="shared" si="14"/>
        <v>5528.731999999999</v>
      </c>
      <c r="BD22" s="92">
        <f t="shared" si="14"/>
        <v>0</v>
      </c>
      <c r="BE22" s="92">
        <f t="shared" si="14"/>
        <v>5528.731999999999</v>
      </c>
      <c r="BF22" s="92">
        <f t="shared" si="14"/>
        <v>-1227.9587999999994</v>
      </c>
      <c r="BG22" s="92">
        <f>SUM(BG10:BG21)</f>
        <v>-3800.4499999999994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5" ref="C24:L24">C22+C8</f>
        <v>5465.5749</v>
      </c>
      <c r="D24" s="98">
        <f t="shared" si="15"/>
        <v>780.4631999999998</v>
      </c>
      <c r="E24" s="98">
        <f t="shared" si="15"/>
        <v>0</v>
      </c>
      <c r="F24" s="98">
        <f t="shared" si="15"/>
        <v>0</v>
      </c>
      <c r="G24" s="98">
        <f t="shared" si="15"/>
        <v>4190.279999999999</v>
      </c>
      <c r="H24" s="98">
        <f t="shared" si="15"/>
        <v>0</v>
      </c>
      <c r="I24" s="98">
        <f t="shared" si="15"/>
        <v>0</v>
      </c>
      <c r="J24" s="98">
        <f t="shared" si="15"/>
        <v>0</v>
      </c>
      <c r="K24" s="98">
        <f t="shared" si="15"/>
        <v>0</v>
      </c>
      <c r="L24" s="98">
        <f t="shared" si="15"/>
        <v>0</v>
      </c>
      <c r="M24" s="98" t="e">
        <f>#REF!</f>
        <v>#REF!</v>
      </c>
      <c r="N24" s="98">
        <f aca="true" t="shared" si="16" ref="N24:BG24">N22+N8</f>
        <v>0</v>
      </c>
      <c r="O24" s="98">
        <f t="shared" si="16"/>
        <v>870.1999999999999</v>
      </c>
      <c r="P24" s="98">
        <f t="shared" si="16"/>
        <v>0</v>
      </c>
      <c r="Q24" s="98">
        <f t="shared" si="16"/>
        <v>0</v>
      </c>
      <c r="R24" s="98">
        <f t="shared" si="16"/>
        <v>0</v>
      </c>
      <c r="S24" s="98">
        <f t="shared" si="16"/>
        <v>0</v>
      </c>
      <c r="T24" s="98">
        <f t="shared" si="16"/>
        <v>0</v>
      </c>
      <c r="U24" s="98">
        <f t="shared" si="16"/>
        <v>7320.759999999998</v>
      </c>
      <c r="V24" s="98">
        <f t="shared" si="16"/>
        <v>0</v>
      </c>
      <c r="W24" s="98">
        <f t="shared" si="16"/>
        <v>44.720000000000006</v>
      </c>
      <c r="X24" s="98">
        <f t="shared" si="16"/>
        <v>1738.1200000000003</v>
      </c>
      <c r="Y24" s="98">
        <f t="shared" si="16"/>
        <v>0</v>
      </c>
      <c r="Z24" s="98">
        <f t="shared" si="16"/>
        <v>90.49000000000001</v>
      </c>
      <c r="AA24" s="98">
        <f t="shared" si="16"/>
        <v>1199.56</v>
      </c>
      <c r="AB24" s="98">
        <f t="shared" si="16"/>
        <v>447.41999999999996</v>
      </c>
      <c r="AC24" s="98">
        <f t="shared" si="16"/>
        <v>0</v>
      </c>
      <c r="AD24" s="98">
        <f t="shared" si="16"/>
        <v>0</v>
      </c>
      <c r="AE24" s="98">
        <f t="shared" si="16"/>
        <v>0</v>
      </c>
      <c r="AF24" s="98">
        <f t="shared" si="16"/>
        <v>3520.3100000000004</v>
      </c>
      <c r="AG24" s="98">
        <f t="shared" si="16"/>
        <v>4300.7732</v>
      </c>
      <c r="AH24" s="98">
        <f t="shared" si="16"/>
        <v>0</v>
      </c>
      <c r="AI24" s="98">
        <f t="shared" si="16"/>
        <v>0</v>
      </c>
      <c r="AJ24" s="98">
        <f t="shared" si="16"/>
        <v>0</v>
      </c>
      <c r="AK24" s="98">
        <f t="shared" si="16"/>
        <v>800.7839999999998</v>
      </c>
      <c r="AL24" s="98">
        <f t="shared" si="16"/>
        <v>239.04000000000008</v>
      </c>
      <c r="AM24" s="98">
        <f t="shared" si="16"/>
        <v>1195.2</v>
      </c>
      <c r="AN24" s="98">
        <f t="shared" si="16"/>
        <v>250.99199999999996</v>
      </c>
      <c r="AO24" s="98">
        <f t="shared" si="16"/>
        <v>0</v>
      </c>
      <c r="AP24" s="98">
        <f t="shared" si="16"/>
        <v>1231.0559999999998</v>
      </c>
      <c r="AQ24" s="98">
        <f t="shared" si="16"/>
        <v>896.4000000000001</v>
      </c>
      <c r="AR24" s="98">
        <f t="shared" si="16"/>
        <v>896.4000000000001</v>
      </c>
      <c r="AS24" s="98">
        <f t="shared" si="16"/>
        <v>0</v>
      </c>
      <c r="AT24" s="98">
        <f t="shared" si="16"/>
        <v>0</v>
      </c>
      <c r="AU24" s="98">
        <f t="shared" si="16"/>
        <v>0</v>
      </c>
      <c r="AV24" s="98">
        <f t="shared" si="16"/>
        <v>0</v>
      </c>
      <c r="AW24" s="99">
        <f t="shared" si="16"/>
        <v>0</v>
      </c>
      <c r="AX24" s="99">
        <f t="shared" si="16"/>
        <v>18.86</v>
      </c>
      <c r="AY24" s="99">
        <f t="shared" si="16"/>
        <v>0</v>
      </c>
      <c r="AZ24" s="99">
        <f t="shared" si="16"/>
        <v>0</v>
      </c>
      <c r="BA24" s="99">
        <f t="shared" si="16"/>
        <v>0</v>
      </c>
      <c r="BB24" s="99">
        <f t="shared" si="16"/>
        <v>0</v>
      </c>
      <c r="BC24" s="99">
        <f t="shared" si="16"/>
        <v>5528.731999999999</v>
      </c>
      <c r="BD24" s="99">
        <f t="shared" si="16"/>
        <v>0</v>
      </c>
      <c r="BE24" s="99">
        <f t="shared" si="16"/>
        <v>5528.731999999999</v>
      </c>
      <c r="BF24" s="99">
        <f t="shared" si="16"/>
        <v>-1227.9587999999994</v>
      </c>
      <c r="BG24" s="99">
        <f t="shared" si="16"/>
        <v>-3800.4499999999994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A31" sqref="A3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7.32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7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9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99.6</v>
      </c>
      <c r="C14" s="123">
        <f>'2011 полн'!C10</f>
        <v>364.37166</v>
      </c>
      <c r="D14" s="124">
        <f>'2011 полн'!D10</f>
        <v>65.0386</v>
      </c>
      <c r="E14" s="119">
        <f>'2011 полн'!U10</f>
        <v>575.55</v>
      </c>
      <c r="F14" s="119">
        <f>'2011 полн'!V10</f>
        <v>0</v>
      </c>
      <c r="G14" s="125">
        <f>'2011 полн'!AF10</f>
        <v>0</v>
      </c>
      <c r="H14" s="125">
        <f>'2011 полн'!AG10</f>
        <v>65.0386</v>
      </c>
      <c r="I14" s="125">
        <f>'2011 полн'!AK10</f>
        <v>66.732</v>
      </c>
      <c r="J14" s="125">
        <f>'2011 полн'!AL10</f>
        <v>19.92</v>
      </c>
      <c r="K14" s="119">
        <f>'2011 полн'!AM10+'2011 полн'!AN10+'2011 полн'!AO10+'2011 полн'!AP10+'2011 полн'!AQ10+'2011 полн'!AR10+'2011 полн'!AS10+'2011 полн'!AX10</f>
        <v>372.50399999999996</v>
      </c>
      <c r="L14" s="120">
        <f>'2011 полн'!AU10+'2011 полн'!AV10+'2011 полн'!AW10</f>
        <v>0</v>
      </c>
      <c r="M14" s="121">
        <f>'2011 полн'!BE10</f>
        <v>459.15599999999995</v>
      </c>
      <c r="N14" s="121">
        <f>'2011 полн'!BF10</f>
        <v>-394.1174</v>
      </c>
      <c r="O14" s="121">
        <f>'2011 полн'!BG10</f>
        <v>-575.55</v>
      </c>
      <c r="P14" s="1"/>
      <c r="Q14" s="1"/>
    </row>
    <row r="15" spans="1:17" ht="12.75">
      <c r="A15" s="20" t="s">
        <v>59</v>
      </c>
      <c r="B15" s="123">
        <f>'2011 полн'!B11</f>
        <v>99.6</v>
      </c>
      <c r="C15" s="123">
        <f>'2011 полн'!C11</f>
        <v>364.37166</v>
      </c>
      <c r="D15" s="124">
        <f>'2011 полн'!D11</f>
        <v>65.0386</v>
      </c>
      <c r="E15" s="119">
        <f>'2011 полн'!U11</f>
        <v>156.53</v>
      </c>
      <c r="F15" s="119">
        <f>'2011 полн'!V11</f>
        <v>0</v>
      </c>
      <c r="G15" s="125">
        <f>'2011 полн'!AF11</f>
        <v>206.77999999999997</v>
      </c>
      <c r="H15" s="125">
        <f>'2011 полн'!AG11</f>
        <v>271.81859999999995</v>
      </c>
      <c r="I15" s="125">
        <f>'2011 полн'!AK11</f>
        <v>66.732</v>
      </c>
      <c r="J15" s="125">
        <f>'2011 полн'!AL11</f>
        <v>19.92</v>
      </c>
      <c r="K15" s="119">
        <f>'2011 полн'!AM11+'2011 полн'!AN11+'2011 полн'!AO11+'2011 полн'!AP11+'2011 полн'!AQ11+'2011 полн'!AR11+'2011 полн'!AS11+'2011 полн'!AX11</f>
        <v>372.50399999999996</v>
      </c>
      <c r="L15" s="120">
        <f>'2011 полн'!AU11+'2011 полн'!AV11+'2011 полн'!AW11</f>
        <v>0</v>
      </c>
      <c r="M15" s="121">
        <f>'2011 полн'!BE11</f>
        <v>459.15599999999995</v>
      </c>
      <c r="N15" s="121">
        <f>'2011 полн'!BF11</f>
        <v>-187.3374</v>
      </c>
      <c r="O15" s="121">
        <f>'2011 полн'!BG11</f>
        <v>50.24999999999997</v>
      </c>
      <c r="P15" s="1"/>
      <c r="Q15" s="1"/>
    </row>
    <row r="16" spans="1:17" ht="12.75">
      <c r="A16" s="20" t="s">
        <v>60</v>
      </c>
      <c r="B16" s="123">
        <f>'2011 полн'!B12</f>
        <v>99.6</v>
      </c>
      <c r="C16" s="123">
        <f>'2011 полн'!C12</f>
        <v>364.37166</v>
      </c>
      <c r="D16" s="124">
        <f>'2011 полн'!D12</f>
        <v>65.0386</v>
      </c>
      <c r="E16" s="119">
        <f>'2011 полн'!U12</f>
        <v>366.04</v>
      </c>
      <c r="F16" s="119">
        <f>'2011 полн'!V12</f>
        <v>0</v>
      </c>
      <c r="G16" s="125">
        <f>'2011 полн'!AF12</f>
        <v>206.04</v>
      </c>
      <c r="H16" s="125">
        <f>'2011 полн'!AG12</f>
        <v>271.0786</v>
      </c>
      <c r="I16" s="125">
        <f>'2011 полн'!AK12</f>
        <v>66.732</v>
      </c>
      <c r="J16" s="125">
        <f>'2011 полн'!AL12</f>
        <v>19.92</v>
      </c>
      <c r="K16" s="119">
        <f>'2011 полн'!AM12+'2011 полн'!AN12+'2011 полн'!AO12+'2011 полн'!AP12+'2011 полн'!AQ12+'2011 полн'!AR12+'2011 полн'!AS12+'2011 полн'!AX12</f>
        <v>372.50399999999996</v>
      </c>
      <c r="L16" s="120">
        <f>'2011 полн'!AU12+'2011 полн'!AV12+'2011 полн'!AW12</f>
        <v>0</v>
      </c>
      <c r="M16" s="121">
        <f>'2011 полн'!BE12</f>
        <v>459.15599999999995</v>
      </c>
      <c r="N16" s="121">
        <f>'2011 полн'!BF12</f>
        <v>-188.07739999999995</v>
      </c>
      <c r="O16" s="121">
        <f>'2011 полн'!BG12</f>
        <v>-160.00000000000003</v>
      </c>
      <c r="P16" s="1"/>
      <c r="Q16" s="1"/>
    </row>
    <row r="17" spans="1:17" ht="12.75">
      <c r="A17" s="20" t="s">
        <v>61</v>
      </c>
      <c r="B17" s="123">
        <f>'2011 полн'!B13</f>
        <v>99.6</v>
      </c>
      <c r="C17" s="123">
        <f>'2011 полн'!C13</f>
        <v>364.37166</v>
      </c>
      <c r="D17" s="124">
        <f>'2011 полн'!D13</f>
        <v>65.0386</v>
      </c>
      <c r="E17" s="119">
        <f>'2011 полн'!U13</f>
        <v>366.04</v>
      </c>
      <c r="F17" s="119">
        <f>'2011 полн'!V13</f>
        <v>0</v>
      </c>
      <c r="G17" s="125">
        <f>'2011 полн'!AF13</f>
        <v>135.85</v>
      </c>
      <c r="H17" s="125">
        <f>'2011 полн'!AG13</f>
        <v>200.8886</v>
      </c>
      <c r="I17" s="125">
        <f>'2011 полн'!AK13</f>
        <v>66.732</v>
      </c>
      <c r="J17" s="125">
        <f>'2011 полн'!AL13</f>
        <v>19.92</v>
      </c>
      <c r="K17" s="119">
        <f>'2011 полн'!AM13+'2011 полн'!AN13+'2011 полн'!AO13+'2011 полн'!AP13+'2011 полн'!AQ13+'2011 полн'!AR13+'2011 полн'!AS13+'2011 полн'!AX13</f>
        <v>372.50399999999996</v>
      </c>
      <c r="L17" s="120">
        <f>'2011 полн'!AU13+'2011 полн'!AV13+'2011 полн'!AW13</f>
        <v>0</v>
      </c>
      <c r="M17" s="121">
        <f>'2011 полн'!BE13</f>
        <v>459.15599999999995</v>
      </c>
      <c r="N17" s="121">
        <f>'2011 полн'!BF13</f>
        <v>-258.26739999999995</v>
      </c>
      <c r="O17" s="121">
        <f>'2011 полн'!BG13</f>
        <v>-230.19000000000003</v>
      </c>
      <c r="P17" s="1"/>
      <c r="Q17" s="1"/>
    </row>
    <row r="18" spans="1:17" ht="12.75">
      <c r="A18" s="20" t="s">
        <v>62</v>
      </c>
      <c r="B18" s="123">
        <f>'2011 полн'!B14</f>
        <v>99.6</v>
      </c>
      <c r="C18" s="123">
        <f>'2011 полн'!C14</f>
        <v>364.37166</v>
      </c>
      <c r="D18" s="124">
        <f>'2011 полн'!D14</f>
        <v>65.0386</v>
      </c>
      <c r="E18" s="119">
        <f>'2011 полн'!U14</f>
        <v>732.0699999999999</v>
      </c>
      <c r="F18" s="119">
        <f>'2011 полн'!V14</f>
        <v>0</v>
      </c>
      <c r="G18" s="125">
        <f>'2011 полн'!AF14</f>
        <v>235.98000000000002</v>
      </c>
      <c r="H18" s="125">
        <f>'2011 полн'!AG14</f>
        <v>301.0186</v>
      </c>
      <c r="I18" s="125">
        <f>'2011 полн'!AK14</f>
        <v>66.732</v>
      </c>
      <c r="J18" s="125">
        <f>'2011 полн'!AL14</f>
        <v>19.92</v>
      </c>
      <c r="K18" s="119">
        <f>'2011 полн'!AM14+'2011 полн'!AN14+'2011 полн'!AO14+'2011 полн'!AP14+'2011 полн'!AQ14+'2011 полн'!AR14+'2011 полн'!AS14+'2011 полн'!AX14</f>
        <v>372.50399999999996</v>
      </c>
      <c r="L18" s="120">
        <f>'2011 полн'!AU14+'2011 полн'!AV14+'2011 полн'!AW14</f>
        <v>0</v>
      </c>
      <c r="M18" s="121">
        <f>'2011 полн'!BE14</f>
        <v>459.15599999999995</v>
      </c>
      <c r="N18" s="121">
        <f>'2011 полн'!BF14</f>
        <v>-158.13739999999996</v>
      </c>
      <c r="O18" s="121">
        <f>'2011 полн'!BG14</f>
        <v>-496.0899999999999</v>
      </c>
      <c r="P18" s="1"/>
      <c r="Q18" s="1"/>
    </row>
    <row r="19" spans="1:17" ht="12.75">
      <c r="A19" s="20" t="s">
        <v>63</v>
      </c>
      <c r="B19" s="123">
        <f>'2011 полн'!B15</f>
        <v>99.6</v>
      </c>
      <c r="C19" s="123">
        <f>'2011 полн'!C15</f>
        <v>364.37166</v>
      </c>
      <c r="D19" s="124">
        <f>'2011 полн'!D15</f>
        <v>65.0386</v>
      </c>
      <c r="E19" s="119">
        <f>'2011 полн'!U15</f>
        <v>732.0699999999999</v>
      </c>
      <c r="F19" s="119">
        <f>'2011 полн'!V15</f>
        <v>0</v>
      </c>
      <c r="G19" s="125">
        <f>'2011 полн'!AF15</f>
        <v>678.38</v>
      </c>
      <c r="H19" s="125">
        <f>'2011 полн'!AG15</f>
        <v>743.4186</v>
      </c>
      <c r="I19" s="125">
        <f>'2011 полн'!AK15</f>
        <v>66.732</v>
      </c>
      <c r="J19" s="125">
        <f>'2011 полн'!AL15</f>
        <v>19.92</v>
      </c>
      <c r="K19" s="119">
        <f>'2011 полн'!AM15+'2011 полн'!AN15+'2011 полн'!AO15+'2011 полн'!AP15+'2011 полн'!AQ15+'2011 полн'!AR15+'2011 полн'!AS15+'2011 полн'!AX15</f>
        <v>372.50399999999996</v>
      </c>
      <c r="L19" s="120">
        <f>'2011 полн'!AU15+'2011 полн'!AV15+'2011 полн'!AW15</f>
        <v>0</v>
      </c>
      <c r="M19" s="121">
        <f>'2011 полн'!BE15</f>
        <v>459.15599999999995</v>
      </c>
      <c r="N19" s="121">
        <f>'2011 полн'!BF15</f>
        <v>284.2626</v>
      </c>
      <c r="O19" s="121">
        <f>'2011 полн'!BG15</f>
        <v>-53.68999999999994</v>
      </c>
      <c r="P19" s="1"/>
      <c r="Q19" s="1"/>
    </row>
    <row r="20" spans="1:15" ht="12.75">
      <c r="A20" s="20" t="s">
        <v>64</v>
      </c>
      <c r="B20" s="123">
        <f>'2011 полн'!B16</f>
        <v>99.6</v>
      </c>
      <c r="C20" s="123">
        <f>'2011 полн'!C16</f>
        <v>364.37166</v>
      </c>
      <c r="D20" s="124">
        <f>'2011 полн'!D16</f>
        <v>65.0386</v>
      </c>
      <c r="E20" s="119">
        <f>'2011 полн'!U16</f>
        <v>732.0699999999999</v>
      </c>
      <c r="F20" s="119">
        <f>'2011 полн'!V16</f>
        <v>0</v>
      </c>
      <c r="G20" s="125">
        <f>'2011 полн'!AF16</f>
        <v>144.93</v>
      </c>
      <c r="H20" s="125">
        <f>'2011 полн'!AG16</f>
        <v>209.9686</v>
      </c>
      <c r="I20" s="125">
        <f>'2011 полн'!AK16</f>
        <v>66.732</v>
      </c>
      <c r="J20" s="125">
        <f>'2011 полн'!AL16</f>
        <v>19.92</v>
      </c>
      <c r="K20" s="119">
        <f>'2011 полн'!AM16+'2011 полн'!AN16+'2011 полн'!AO16+'2011 полн'!AP16+'2011 полн'!AQ16+'2011 полн'!AR16+'2011 полн'!AS16+'2011 полн'!AX16</f>
        <v>391.364</v>
      </c>
      <c r="L20" s="120">
        <f>'2011 полн'!AU16+'2011 полн'!AV16+'2011 полн'!AW16</f>
        <v>0</v>
      </c>
      <c r="M20" s="121">
        <f>'2011 полн'!BE16</f>
        <v>478.01599999999996</v>
      </c>
      <c r="N20" s="121">
        <f>'2011 полн'!BF16</f>
        <v>-268.0473999999999</v>
      </c>
      <c r="O20" s="121">
        <f>'2011 полн'!BG16</f>
        <v>-587.1399999999999</v>
      </c>
    </row>
    <row r="21" spans="1:15" ht="12.75">
      <c r="A21" s="20" t="s">
        <v>65</v>
      </c>
      <c r="B21" s="123">
        <f>'2011 полн'!B17</f>
        <v>99.6</v>
      </c>
      <c r="C21" s="123">
        <f>'2011 полн'!C17</f>
        <v>364.37166</v>
      </c>
      <c r="D21" s="124">
        <f>'2011 полн'!D17</f>
        <v>65.0386</v>
      </c>
      <c r="E21" s="119">
        <f>'2011 полн'!U17</f>
        <v>732.0699999999999</v>
      </c>
      <c r="F21" s="119">
        <f>'2011 полн'!V17</f>
        <v>0</v>
      </c>
      <c r="G21" s="125">
        <f>'2011 полн'!AF17</f>
        <v>421.12000000000006</v>
      </c>
      <c r="H21" s="125">
        <f>'2011 полн'!AG17</f>
        <v>486.1586000000001</v>
      </c>
      <c r="I21" s="125">
        <f>'2011 полн'!AK17</f>
        <v>66.732</v>
      </c>
      <c r="J21" s="125">
        <f>'2011 полн'!AL17</f>
        <v>19.92</v>
      </c>
      <c r="K21" s="119">
        <f>'2011 полн'!AM17+'2011 полн'!AN17+'2011 полн'!AO17+'2011 полн'!AP17+'2011 полн'!AQ17+'2011 полн'!AR17+'2011 полн'!AS17+'2011 полн'!AX17</f>
        <v>372.50399999999996</v>
      </c>
      <c r="L21" s="120">
        <f>'2011 полн'!AU17+'2011 полн'!AV17+'2011 полн'!AW17</f>
        <v>0</v>
      </c>
      <c r="M21" s="121">
        <f>'2011 полн'!BE17</f>
        <v>459.15599999999995</v>
      </c>
      <c r="N21" s="121">
        <f>'2011 полн'!BF17</f>
        <v>27.002600000000143</v>
      </c>
      <c r="O21" s="121">
        <f>'2011 полн'!BG17</f>
        <v>-310.9499999999999</v>
      </c>
    </row>
    <row r="22" spans="1:15" ht="12.75">
      <c r="A22" s="20" t="s">
        <v>66</v>
      </c>
      <c r="B22" s="123">
        <f>'2011 полн'!B18</f>
        <v>99.6</v>
      </c>
      <c r="C22" s="123">
        <f>'2011 полн'!C18</f>
        <v>364.37166</v>
      </c>
      <c r="D22" s="124">
        <f>'2011 полн'!D18</f>
        <v>65.0386</v>
      </c>
      <c r="E22" s="119">
        <f>'2011 полн'!U18</f>
        <v>732.0799999999999</v>
      </c>
      <c r="F22" s="119">
        <f>'2011 полн'!V18</f>
        <v>0</v>
      </c>
      <c r="G22" s="125">
        <f>'2011 полн'!AF18</f>
        <v>705.48</v>
      </c>
      <c r="H22" s="125">
        <f>'2011 полн'!AG18</f>
        <v>770.5186</v>
      </c>
      <c r="I22" s="125">
        <f>'2011 полн'!AK18</f>
        <v>66.732</v>
      </c>
      <c r="J22" s="125">
        <f>'2011 полн'!AL18</f>
        <v>19.92</v>
      </c>
      <c r="K22" s="119">
        <f>'2011 полн'!AM18+'2011 полн'!AN18+'2011 полн'!AO18+'2011 полн'!AP18+'2011 полн'!AQ18+'2011 полн'!AR18+'2011 полн'!AS18+'2011 полн'!AX18</f>
        <v>372.50399999999996</v>
      </c>
      <c r="L22" s="120">
        <f>'2011 полн'!AU18+'2011 полн'!AV18+'2011 полн'!AW18</f>
        <v>0</v>
      </c>
      <c r="M22" s="121">
        <f>'2011 полн'!BE18</f>
        <v>459.15599999999995</v>
      </c>
      <c r="N22" s="121">
        <f>'2011 полн'!BF18</f>
        <v>311.36260000000004</v>
      </c>
      <c r="O22" s="121">
        <f>'2011 полн'!BG18</f>
        <v>-26.59999999999991</v>
      </c>
    </row>
    <row r="23" spans="1:15" ht="12.75">
      <c r="A23" s="20" t="s">
        <v>67</v>
      </c>
      <c r="B23" s="123">
        <f>'2011 полн'!B19</f>
        <v>99.6</v>
      </c>
      <c r="C23" s="123">
        <f>'2011 полн'!C19</f>
        <v>728.74332</v>
      </c>
      <c r="D23" s="124">
        <f>'2011 полн'!D19</f>
        <v>65.0386</v>
      </c>
      <c r="E23" s="119">
        <f>'2011 полн'!U19</f>
        <v>732.0799999999999</v>
      </c>
      <c r="F23" s="119">
        <f>'2011 полн'!V19</f>
        <v>0</v>
      </c>
      <c r="G23" s="125">
        <f>'2011 полн'!AF19</f>
        <v>210.77</v>
      </c>
      <c r="H23" s="125">
        <f>'2011 полн'!AG19</f>
        <v>275.8086</v>
      </c>
      <c r="I23" s="125">
        <f>'2011 полн'!AK19</f>
        <v>66.732</v>
      </c>
      <c r="J23" s="125">
        <f>'2011 полн'!AL19</f>
        <v>19.92</v>
      </c>
      <c r="K23" s="119">
        <f>'2011 полн'!AM19+'2011 полн'!AN19+'2011 полн'!AO19+'2011 полн'!AP19+'2011 полн'!AQ19+'2011 полн'!AR19+'2011 полн'!AS19+'2011 полн'!AX19</f>
        <v>372.50399999999996</v>
      </c>
      <c r="L23" s="120">
        <f>'2011 полн'!AU19+'2011 полн'!AV19+'2011 полн'!AW19</f>
        <v>0</v>
      </c>
      <c r="M23" s="121">
        <f>'2011 полн'!BE19</f>
        <v>459.15599999999995</v>
      </c>
      <c r="N23" s="121">
        <f>'2011 полн'!BF19</f>
        <v>-183.34739999999994</v>
      </c>
      <c r="O23" s="121">
        <f>'2011 полн'!BG19</f>
        <v>-521.31</v>
      </c>
    </row>
    <row r="24" spans="1:15" ht="12.75">
      <c r="A24" s="20" t="s">
        <v>68</v>
      </c>
      <c r="B24" s="123">
        <f>'2011 полн'!B20</f>
        <v>99.6</v>
      </c>
      <c r="C24" s="123">
        <f>'2011 полн'!C20</f>
        <v>728.74332</v>
      </c>
      <c r="D24" s="124">
        <f>'2011 полн'!D20</f>
        <v>65.0386</v>
      </c>
      <c r="E24" s="119">
        <f>'2011 полн'!U20</f>
        <v>732.0799999999999</v>
      </c>
      <c r="F24" s="119">
        <f>'2011 полн'!V20</f>
        <v>0</v>
      </c>
      <c r="G24" s="125">
        <f>'2011 полн'!AF20</f>
        <v>0</v>
      </c>
      <c r="H24" s="125">
        <f>'2011 полн'!AG20</f>
        <v>65.0386</v>
      </c>
      <c r="I24" s="125">
        <f>'2011 полн'!AK20</f>
        <v>66.732</v>
      </c>
      <c r="J24" s="125">
        <f>'2011 полн'!AL20</f>
        <v>19.92</v>
      </c>
      <c r="K24" s="119">
        <f>'2011 полн'!AM20+'2011 полн'!AN20+'2011 полн'!AO20+'2011 полн'!AP20+'2011 полн'!AQ20+'2011 полн'!AR20+'2011 полн'!AS20+'2011 полн'!AX20</f>
        <v>372.50399999999996</v>
      </c>
      <c r="L24" s="120">
        <f>'2011 полн'!AU20+'2011 полн'!AV20+'2011 полн'!AW20</f>
        <v>0</v>
      </c>
      <c r="M24" s="121">
        <f>'2011 полн'!BE20</f>
        <v>459.15599999999995</v>
      </c>
      <c r="N24" s="121">
        <f>'2011 полн'!BF20</f>
        <v>-394.1174</v>
      </c>
      <c r="O24" s="121">
        <f>'2011 полн'!BG20</f>
        <v>-732.0799999999999</v>
      </c>
    </row>
    <row r="25" spans="1:15" ht="13.5" thickBot="1">
      <c r="A25" s="126" t="s">
        <v>69</v>
      </c>
      <c r="B25" s="123">
        <f>'2011 полн'!B21</f>
        <v>99.6</v>
      </c>
      <c r="C25" s="123">
        <f>'2011 полн'!C21</f>
        <v>728.74332</v>
      </c>
      <c r="D25" s="124">
        <f>'2011 полн'!D21</f>
        <v>65.0386</v>
      </c>
      <c r="E25" s="119">
        <f>'2011 полн'!U21</f>
        <v>732.0799999999999</v>
      </c>
      <c r="F25" s="119">
        <f>'2011 полн'!V21</f>
        <v>0</v>
      </c>
      <c r="G25" s="125">
        <f>'2011 полн'!AF21</f>
        <v>574.98</v>
      </c>
      <c r="H25" s="125">
        <f>'2011 полн'!AG21</f>
        <v>640.0186</v>
      </c>
      <c r="I25" s="125">
        <f>'2011 полн'!AK21</f>
        <v>66.732</v>
      </c>
      <c r="J25" s="125">
        <f>'2011 полн'!AL21</f>
        <v>19.92</v>
      </c>
      <c r="K25" s="119">
        <f>'2011 полн'!AM21+'2011 полн'!AN21+'2011 полн'!AO21+'2011 полн'!AP21+'2011 полн'!AQ21+'2011 полн'!AR21+'2011 полн'!AS21+'2011 полн'!AX21</f>
        <v>372.50399999999996</v>
      </c>
      <c r="L25" s="120">
        <f>'2011 полн'!AU21+'2011 полн'!AV21+'2011 полн'!AW21</f>
        <v>0</v>
      </c>
      <c r="M25" s="121">
        <f>'2011 полн'!BE21</f>
        <v>459.15599999999995</v>
      </c>
      <c r="N25" s="121">
        <f>'2011 полн'!BF21</f>
        <v>180.86260000000004</v>
      </c>
      <c r="O25" s="121">
        <f>'2011 полн'!BG21</f>
        <v>-157.0999999999999</v>
      </c>
    </row>
    <row r="26" spans="1:15" ht="13.5" thickBot="1">
      <c r="A26" s="271" t="s">
        <v>87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5465.5749</v>
      </c>
      <c r="D27" s="111">
        <f t="shared" si="0"/>
        <v>780.4631999999998</v>
      </c>
      <c r="E27" s="111">
        <f t="shared" si="0"/>
        <v>7320.759999999998</v>
      </c>
      <c r="F27" s="111">
        <f t="shared" si="0"/>
        <v>0</v>
      </c>
      <c r="G27" s="111">
        <f t="shared" si="0"/>
        <v>3520.3100000000004</v>
      </c>
      <c r="H27" s="111">
        <f t="shared" si="0"/>
        <v>4300.7732</v>
      </c>
      <c r="I27" s="111">
        <f t="shared" si="0"/>
        <v>800.7839999999998</v>
      </c>
      <c r="J27" s="111">
        <f t="shared" si="0"/>
        <v>239.04000000000008</v>
      </c>
      <c r="K27" s="111">
        <f t="shared" si="0"/>
        <v>4488.907999999999</v>
      </c>
      <c r="L27" s="111">
        <f t="shared" si="0"/>
        <v>0</v>
      </c>
      <c r="M27" s="111">
        <f t="shared" si="0"/>
        <v>5528.731999999999</v>
      </c>
      <c r="N27" s="111">
        <f t="shared" si="0"/>
        <v>-1227.9587999999994</v>
      </c>
      <c r="O27" s="111">
        <f>SUM(O14:O26)</f>
        <v>-3800.4499999999994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1989.79</v>
      </c>
      <c r="B31" s="128">
        <v>0</v>
      </c>
      <c r="C31" s="221">
        <f>A31-B31</f>
        <v>1989.79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2012-05-23T10:37:34Z</dcterms:modified>
  <cp:category/>
  <cp:version/>
  <cp:contentType/>
  <cp:contentStatus/>
</cp:coreProperties>
</file>