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<sst xmlns="http://schemas.openxmlformats.org/spreadsheetml/2006/main" count="121" uniqueCount="99">
  <si>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</si>
  <si>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</si>
  <si>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</si>
  <si>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</si>
  <si>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</si>
  <si>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</si>
  <si>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</si>
  <si>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</si>
  <si>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</si>
  <si>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</si>
  <si>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</si>
  <si>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</si>
  <si>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</si>
  <si>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</si>
  <si>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</si>
  <si>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</si>
  <si>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</si>
  <si>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</si>
  <si>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</si>
  <si>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</si>
  <si>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</si>
  <si>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</si>
  <si>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</si>
  <si>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</si>
  <si>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</si>
  <si>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</si>
  <si>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</si>
  <si>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</si>
  <si>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</si>
  <si>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</si>
  <si>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</si>
  <si>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</si>
  <si>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</si>
  <si>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</si>
  <si>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</si>
  <si>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</si>
  <si>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</si>
  <si>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</si>
  <si>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</si>
  <si>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</si>
  <si>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</si>
  <si>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</si>
  <si>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</si>
  <si>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</si>
  <si>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</si>
  <si>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</si>
  <si>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</si>
  <si>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</si>
  <si>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</si>
  <si>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</si>
  <si>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</si>
  <si>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</si>
  <si>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</si>
  <si>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</si>
  <si>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</si>
  <si>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</si>
  <si>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</si>
  <si>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</si>
  <si>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</si>
  <si>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</si>
  <si>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</si>
  <si>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</si>
  <si>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</si>
  <si>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</si>
  <si>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</si>
  <si>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</si>
  <si>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</si>
  <si>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</si>
  <si>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</si>
  <si>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</si>
  <si>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</si>
  <si>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</si>
  <si>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</si>
  <si>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</si>
  <si>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</si>
  <si>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</si>
  <si>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</si>
  <si>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</si>
  <si>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</si>
  <si>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</si>
  <si>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</si>
  <si>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</si>
  <si>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</si>
  <si>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</si>
  <si>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</si>
  <si>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</si>
  <si>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</si>
  <si>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</si>
  <si>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</si>
  <si>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</si>
  <si>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</si>
  <si>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</si>
  <si>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</si>
  <si>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</si>
  <si>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</si>
  <si>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</si>
  <si>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</si>
  <si>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(7,32 руб.*площадь)</t>
  </si>
  <si>
    <t>Выписка по лицевому счету по адресу г. Таштагол ул. Строительная, д.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</si>
</sst>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4"/>
  <sheetViews>
    <sheetView zoomScalePageLayoutView="0" workbookViewId="0" topLeftCell="A1">
      <pane xSplit="2" ySplit="7" topLeftCell="A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1</v>
      </c>
      <c r="B3" s="211" t="s">
        <v>2</v>
      </c>
      <c r="C3" s="213" t="s">
        <v>3</v>
      </c>
      <c r="D3" s="215" t="s">
        <v>4</v>
      </c>
      <c r="E3" s="185" t="s">
        <v>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6</v>
      </c>
      <c r="V3" s="186"/>
      <c r="W3" s="189" t="s">
        <v>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8</v>
      </c>
      <c r="AK3" s="198" t="s">
        <v>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10</v>
      </c>
      <c r="BG3" s="173" t="s">
        <v>11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61" ht="19.5" customHeight="1">
      <c r="A5" s="210"/>
      <c r="B5" s="212"/>
      <c r="C5" s="214"/>
      <c r="D5" s="216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207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  <c r="AA5" s="169" t="s">
        <v>26</v>
      </c>
      <c r="AB5" s="169" t="s">
        <v>27</v>
      </c>
      <c r="AC5" s="169" t="s">
        <v>28</v>
      </c>
      <c r="AD5" s="171" t="s">
        <v>29</v>
      </c>
      <c r="AE5" s="171" t="s">
        <v>30</v>
      </c>
      <c r="AF5" s="159" t="s">
        <v>31</v>
      </c>
      <c r="AG5" s="161" t="s">
        <v>32</v>
      </c>
      <c r="AH5" s="163" t="s">
        <v>33</v>
      </c>
      <c r="AI5" s="165" t="s">
        <v>34</v>
      </c>
      <c r="AJ5" s="196"/>
      <c r="AK5" s="167" t="s">
        <v>35</v>
      </c>
      <c r="AL5" s="157" t="s">
        <v>36</v>
      </c>
      <c r="AM5" s="157" t="s">
        <v>37</v>
      </c>
      <c r="AN5" s="145" t="s">
        <v>38</v>
      </c>
      <c r="AO5" s="157" t="s">
        <v>39</v>
      </c>
      <c r="AP5" s="145" t="s">
        <v>40</v>
      </c>
      <c r="AQ5" s="145" t="s">
        <v>41</v>
      </c>
      <c r="AR5" s="145" t="s">
        <v>42</v>
      </c>
      <c r="AS5" s="145" t="s">
        <v>43</v>
      </c>
      <c r="AT5" s="145" t="s">
        <v>44</v>
      </c>
      <c r="AU5" s="151" t="s">
        <v>45</v>
      </c>
      <c r="AV5" s="153" t="s">
        <v>46</v>
      </c>
      <c r="AW5" s="151" t="s">
        <v>47</v>
      </c>
      <c r="AX5" s="155" t="s">
        <v>48</v>
      </c>
      <c r="AY5" s="7"/>
      <c r="AZ5" s="143" t="s">
        <v>49</v>
      </c>
      <c r="BA5" s="145" t="s">
        <v>50</v>
      </c>
      <c r="BB5" s="145" t="s">
        <v>51</v>
      </c>
      <c r="BC5" s="147" t="s">
        <v>52</v>
      </c>
      <c r="BD5" s="149" t="s">
        <v>53</v>
      </c>
      <c r="BE5" s="145" t="s">
        <v>54</v>
      </c>
      <c r="BF5" s="205"/>
      <c r="BG5" s="174"/>
      <c r="BH5" s="5"/>
      <c r="BI5" s="6"/>
    </row>
    <row r="6" spans="1:61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8" t="s">
        <v>55</v>
      </c>
      <c r="AZ6" s="144"/>
      <c r="BA6" s="146"/>
      <c r="BB6" s="146"/>
      <c r="BC6" s="148"/>
      <c r="BD6" s="150"/>
      <c r="BE6" s="146"/>
      <c r="BF6" s="206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9" ht="12.75">
      <c r="A10" s="20" t="s">
        <v>58</v>
      </c>
      <c r="B10" s="21">
        <v>129.9</v>
      </c>
      <c r="C10" s="22">
        <f>(B10*0.87)*0.65+((B10*5.17*0.9*0.9)*0.65+(B10*2.51*0.9)*0.65)</f>
        <v>617.7855645000001</v>
      </c>
      <c r="D10" s="23">
        <v>134.3166</v>
      </c>
      <c r="E10" s="47">
        <v>0</v>
      </c>
      <c r="F10" s="47">
        <v>0</v>
      </c>
      <c r="G10" s="47">
        <v>544.28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190.82</v>
      </c>
      <c r="N10" s="47">
        <v>0</v>
      </c>
      <c r="O10" s="130">
        <v>73.45</v>
      </c>
      <c r="P10" s="57">
        <v>0</v>
      </c>
      <c r="Q10" s="26">
        <v>0</v>
      </c>
      <c r="R10" s="27">
        <v>0</v>
      </c>
      <c r="S10" s="269">
        <v>0</v>
      </c>
      <c r="T10" s="27">
        <v>0</v>
      </c>
      <c r="U10" s="30">
        <f aca="true" t="shared" si="0" ref="U10:V21">E10+G10+I10+K10+M10+O10+Q10+S10</f>
        <v>808.55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134.3166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87.03300000000002</v>
      </c>
      <c r="AL10" s="35">
        <f aca="true" t="shared" si="3" ref="AL10:AL21">B10*0.2</f>
        <v>25.980000000000004</v>
      </c>
      <c r="AM10" s="35">
        <f aca="true" t="shared" si="4" ref="AM10:AM21">B10*1</f>
        <v>129.9</v>
      </c>
      <c r="AN10" s="35">
        <f aca="true" t="shared" si="5" ref="AN10:AN21">B10*0.21</f>
        <v>27.279</v>
      </c>
      <c r="AO10" s="141">
        <v>0</v>
      </c>
      <c r="AP10" s="35">
        <f aca="true" t="shared" si="6" ref="AP10:AP21">B10*1.03</f>
        <v>133.797</v>
      </c>
      <c r="AQ10" s="35">
        <f aca="true" t="shared" si="7" ref="AQ10:AQ21">B10*0.75</f>
        <v>97.42500000000001</v>
      </c>
      <c r="AR10" s="35">
        <f aca="true" t="shared" si="8" ref="AR10:AR21">B10*0.75</f>
        <v>97.42500000000001</v>
      </c>
      <c r="AS10" s="141">
        <v>0</v>
      </c>
      <c r="AT10" s="35"/>
      <c r="AU10" s="45"/>
      <c r="AV10" s="132"/>
      <c r="AW10" s="45"/>
      <c r="AX10" s="45"/>
      <c r="AY10" s="56"/>
      <c r="AZ10" s="36"/>
      <c r="BA10" s="36">
        <f>AZ10*0.18</f>
        <v>0</v>
      </c>
      <c r="BB10" s="36">
        <f>SUM(AK10:BA10)</f>
        <v>598.839</v>
      </c>
      <c r="BC10" s="38"/>
      <c r="BD10" s="38">
        <f>BB10</f>
        <v>598.839</v>
      </c>
      <c r="BE10" s="38"/>
      <c r="BF10" s="38">
        <f>AG10-BD10</f>
        <v>-464.52240000000006</v>
      </c>
      <c r="BG10" s="38">
        <f>AF10-U10</f>
        <v>-808.55</v>
      </c>
      <c r="BH10" s="3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7"/>
      <c r="CB10" s="38"/>
      <c r="CC10" s="38"/>
      <c r="CD10" s="38"/>
      <c r="CE10" s="38"/>
      <c r="CF10" s="38"/>
      <c r="CG10" s="38"/>
      <c r="CH10" s="38"/>
      <c r="CI10" s="37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7"/>
      <c r="DF10" s="37"/>
      <c r="DG10" s="37"/>
      <c r="DH10" s="37"/>
      <c r="DI10" s="37"/>
      <c r="DJ10" s="37"/>
      <c r="DK10" s="38"/>
      <c r="DL10" s="38"/>
      <c r="DM10" s="38"/>
      <c r="DN10" s="38"/>
      <c r="DO10" s="38"/>
      <c r="DP10" s="39"/>
      <c r="DQ10" s="39"/>
      <c r="DR10" s="36"/>
      <c r="DS10" s="14"/>
      <c r="DT10" s="14"/>
      <c r="DU10" s="19"/>
      <c r="DV10" s="40"/>
      <c r="DW10" s="41"/>
      <c r="DX10" s="42"/>
      <c r="DY10" s="43"/>
    </row>
    <row r="11" spans="1:127" ht="14.25">
      <c r="A11" s="20" t="s">
        <v>59</v>
      </c>
      <c r="B11" s="21">
        <v>129.9</v>
      </c>
      <c r="C11" s="22">
        <f>(B11*0.87)*0.65+((B11*5.17*0.9*0.9)*0.65+(B11*2.51*0.9)*0.65)</f>
        <v>617.7855645000001</v>
      </c>
      <c r="D11" s="23">
        <v>134.3166</v>
      </c>
      <c r="E11" s="47">
        <v>0</v>
      </c>
      <c r="F11" s="47">
        <v>0</v>
      </c>
      <c r="G11" s="47">
        <v>163.28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189.63</v>
      </c>
      <c r="N11" s="47">
        <v>0</v>
      </c>
      <c r="O11" s="130">
        <v>73.13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426.03999999999996</v>
      </c>
      <c r="V11" s="31">
        <f t="shared" si="0"/>
        <v>0</v>
      </c>
      <c r="W11" s="133">
        <v>4.97</v>
      </c>
      <c r="X11" s="134">
        <v>0</v>
      </c>
      <c r="Y11" s="133">
        <v>0</v>
      </c>
      <c r="Z11" s="133">
        <v>10.11</v>
      </c>
      <c r="AA11" s="133">
        <v>79.39</v>
      </c>
      <c r="AB11" s="133">
        <v>28.92</v>
      </c>
      <c r="AC11" s="134">
        <v>0</v>
      </c>
      <c r="AD11" s="134">
        <v>0</v>
      </c>
      <c r="AE11" s="134">
        <v>0</v>
      </c>
      <c r="AF11" s="32">
        <f>SUM(W11:AE11)</f>
        <v>123.39</v>
      </c>
      <c r="AG11" s="33">
        <f>AF11+V11+D11</f>
        <v>257.7066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87.03300000000002</v>
      </c>
      <c r="AL11" s="35">
        <f t="shared" si="3"/>
        <v>25.980000000000004</v>
      </c>
      <c r="AM11" s="35">
        <f t="shared" si="4"/>
        <v>129.9</v>
      </c>
      <c r="AN11" s="35">
        <f t="shared" si="5"/>
        <v>27.279</v>
      </c>
      <c r="AO11" s="141">
        <v>0</v>
      </c>
      <c r="AP11" s="35">
        <f t="shared" si="6"/>
        <v>133.797</v>
      </c>
      <c r="AQ11" s="35">
        <f t="shared" si="7"/>
        <v>97.42500000000001</v>
      </c>
      <c r="AR11" s="35">
        <f t="shared" si="8"/>
        <v>97.42500000000001</v>
      </c>
      <c r="AS11" s="141">
        <v>0</v>
      </c>
      <c r="AT11" s="35"/>
      <c r="AU11" s="45"/>
      <c r="AV11" s="132"/>
      <c r="AW11" s="45"/>
      <c r="AX11" s="45"/>
      <c r="AY11" s="56"/>
      <c r="AZ11" s="36"/>
      <c r="BA11" s="36">
        <f>AZ11*0.18</f>
        <v>0</v>
      </c>
      <c r="BB11" s="36">
        <f>SUM(AK11:BA11)</f>
        <v>598.839</v>
      </c>
      <c r="BC11" s="38"/>
      <c r="BD11" s="38">
        <f aca="true" t="shared" si="9" ref="BD11:BD21">BB11</f>
        <v>598.839</v>
      </c>
      <c r="BE11" s="38"/>
      <c r="BF11" s="38">
        <f aca="true" t="shared" si="10" ref="BF11:BF21">AG11-BD11</f>
        <v>-341.1324000000001</v>
      </c>
      <c r="BG11" s="38">
        <f aca="true" t="shared" si="11" ref="BG11:BG21">AF11-U11</f>
        <v>-302.65</v>
      </c>
      <c r="BH11" s="3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7"/>
      <c r="CB11" s="38"/>
      <c r="CC11" s="38"/>
      <c r="CD11" s="38"/>
      <c r="CE11" s="38"/>
      <c r="CF11" s="38"/>
      <c r="CG11" s="38"/>
      <c r="CH11" s="38"/>
      <c r="CI11" s="37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7"/>
      <c r="DF11" s="37"/>
      <c r="DG11" s="37"/>
      <c r="DH11" s="37"/>
      <c r="DI11" s="37"/>
      <c r="DJ11" s="37"/>
      <c r="DK11" s="38"/>
      <c r="DL11" s="38"/>
      <c r="DM11" s="38"/>
      <c r="DN11" s="38"/>
      <c r="DO11" s="38"/>
      <c r="DP11" s="39"/>
      <c r="DQ11" s="39"/>
      <c r="DR11" s="36"/>
      <c r="DS11" s="14"/>
      <c r="DT11" s="14"/>
      <c r="DU11" s="19"/>
      <c r="DV11" s="41"/>
      <c r="DW11" s="46"/>
    </row>
    <row r="12" spans="1:128" ht="12.75">
      <c r="A12" s="20" t="s">
        <v>60</v>
      </c>
      <c r="B12" s="21">
        <v>129.9</v>
      </c>
      <c r="C12" s="22">
        <f>(B12*0.87)*0.65+((B12*5.17*0.9*0.9)*0.65+(B12*2.51*0.9)*0.65)</f>
        <v>617.7855645000001</v>
      </c>
      <c r="D12" s="23">
        <v>134.3166</v>
      </c>
      <c r="E12" s="47">
        <v>0</v>
      </c>
      <c r="F12" s="47">
        <v>0</v>
      </c>
      <c r="G12" s="47">
        <v>353.78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190.82</v>
      </c>
      <c r="N12" s="47">
        <v>0</v>
      </c>
      <c r="O12" s="130">
        <v>73.45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618.05</v>
      </c>
      <c r="V12" s="48">
        <f t="shared" si="0"/>
        <v>0</v>
      </c>
      <c r="W12" s="49">
        <v>13.26</v>
      </c>
      <c r="X12" s="24">
        <v>221.11</v>
      </c>
      <c r="Y12" s="25">
        <v>0</v>
      </c>
      <c r="Z12" s="25">
        <v>26.97</v>
      </c>
      <c r="AA12" s="25">
        <v>158.16</v>
      </c>
      <c r="AB12" s="25">
        <v>56.51</v>
      </c>
      <c r="AC12" s="24">
        <v>0</v>
      </c>
      <c r="AD12" s="24">
        <v>0</v>
      </c>
      <c r="AE12" s="25">
        <v>0</v>
      </c>
      <c r="AF12" s="50">
        <f>SUM(W12:AE12)</f>
        <v>476.01</v>
      </c>
      <c r="AG12" s="33">
        <f>AF12+V12+D12</f>
        <v>610.3266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87.03300000000002</v>
      </c>
      <c r="AL12" s="35">
        <f t="shared" si="3"/>
        <v>25.980000000000004</v>
      </c>
      <c r="AM12" s="35">
        <f t="shared" si="4"/>
        <v>129.9</v>
      </c>
      <c r="AN12" s="35">
        <f t="shared" si="5"/>
        <v>27.279</v>
      </c>
      <c r="AO12" s="141">
        <v>0</v>
      </c>
      <c r="AP12" s="35">
        <f t="shared" si="6"/>
        <v>133.797</v>
      </c>
      <c r="AQ12" s="35">
        <f t="shared" si="7"/>
        <v>97.42500000000001</v>
      </c>
      <c r="AR12" s="35">
        <f t="shared" si="8"/>
        <v>97.42500000000001</v>
      </c>
      <c r="AS12" s="141">
        <v>0</v>
      </c>
      <c r="AT12" s="35"/>
      <c r="AU12" s="45"/>
      <c r="AV12" s="132"/>
      <c r="AW12" s="45"/>
      <c r="AX12" s="45"/>
      <c r="AY12" s="56"/>
      <c r="AZ12" s="36"/>
      <c r="BA12" s="36">
        <f>AZ12*0.18</f>
        <v>0</v>
      </c>
      <c r="BB12" s="36">
        <f>SUM(AK12:BA12)</f>
        <v>598.839</v>
      </c>
      <c r="BC12" s="38"/>
      <c r="BD12" s="38">
        <f t="shared" si="9"/>
        <v>598.839</v>
      </c>
      <c r="BE12" s="38"/>
      <c r="BF12" s="38">
        <f t="shared" si="10"/>
        <v>11.48759999999993</v>
      </c>
      <c r="BG12" s="38">
        <f t="shared" si="11"/>
        <v>-142.03999999999996</v>
      </c>
      <c r="BH12" s="38"/>
      <c r="BI12" s="38"/>
      <c r="BJ12" s="38"/>
      <c r="BK12" s="37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7"/>
      <c r="CD12" s="38"/>
      <c r="CE12" s="38"/>
      <c r="CF12" s="38"/>
      <c r="CG12" s="38"/>
      <c r="CH12" s="38"/>
      <c r="CI12" s="38"/>
      <c r="CJ12" s="38"/>
      <c r="CK12" s="37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7"/>
      <c r="DH12" s="37"/>
      <c r="DI12" s="37"/>
      <c r="DJ12" s="37"/>
      <c r="DK12" s="37"/>
      <c r="DL12" s="37"/>
      <c r="DM12" s="38"/>
      <c r="DN12" s="38"/>
      <c r="DO12" s="38"/>
      <c r="DP12" s="38"/>
      <c r="DQ12" s="38"/>
      <c r="DR12" s="39"/>
      <c r="DS12" s="39"/>
      <c r="DT12" s="36"/>
      <c r="DU12" s="14"/>
      <c r="DV12" s="14"/>
      <c r="DW12" s="41"/>
      <c r="DX12" s="46"/>
    </row>
    <row r="13" spans="1:128" ht="12.75">
      <c r="A13" s="20" t="s">
        <v>61</v>
      </c>
      <c r="B13" s="21">
        <v>129.9</v>
      </c>
      <c r="C13" s="22">
        <f>(B13*0.87)*0.65+((B13*5.17*0.9*0.9)*0.65+(B13*2.51*0.9)*0.65)</f>
        <v>617.7855645000001</v>
      </c>
      <c r="D13" s="51">
        <v>134.3166</v>
      </c>
      <c r="E13" s="26">
        <v>0</v>
      </c>
      <c r="F13" s="47">
        <v>0</v>
      </c>
      <c r="G13" s="47">
        <v>353.78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190.82</v>
      </c>
      <c r="N13" s="47">
        <v>0</v>
      </c>
      <c r="O13" s="130">
        <v>73.45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618.05</v>
      </c>
      <c r="V13" s="48">
        <f t="shared" si="0"/>
        <v>0</v>
      </c>
      <c r="W13" s="25">
        <v>6.62</v>
      </c>
      <c r="X13" s="24">
        <v>293.18</v>
      </c>
      <c r="Y13" s="25">
        <v>0</v>
      </c>
      <c r="Z13" s="25">
        <v>13.46</v>
      </c>
      <c r="AA13" s="25">
        <v>0</v>
      </c>
      <c r="AB13" s="24">
        <v>69.75</v>
      </c>
      <c r="AC13" s="25">
        <v>0</v>
      </c>
      <c r="AD13" s="24">
        <v>0</v>
      </c>
      <c r="AE13" s="24">
        <v>0</v>
      </c>
      <c r="AF13" s="32">
        <f>SUM(W13:AD13)</f>
        <v>383.01</v>
      </c>
      <c r="AG13" s="52">
        <f>AF13+V13+D13</f>
        <v>517.3266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87.03300000000002</v>
      </c>
      <c r="AL13" s="35">
        <f t="shared" si="3"/>
        <v>25.980000000000004</v>
      </c>
      <c r="AM13" s="35">
        <f t="shared" si="4"/>
        <v>129.9</v>
      </c>
      <c r="AN13" s="35">
        <f t="shared" si="5"/>
        <v>27.279</v>
      </c>
      <c r="AO13" s="35">
        <v>0</v>
      </c>
      <c r="AP13" s="35">
        <f t="shared" si="6"/>
        <v>133.797</v>
      </c>
      <c r="AQ13" s="35">
        <f t="shared" si="7"/>
        <v>97.42500000000001</v>
      </c>
      <c r="AR13" s="35">
        <f t="shared" si="8"/>
        <v>97.42500000000001</v>
      </c>
      <c r="AS13" s="141"/>
      <c r="AT13" s="54"/>
      <c r="AU13" s="55"/>
      <c r="AV13" s="55"/>
      <c r="AW13" s="55"/>
      <c r="AX13" s="55"/>
      <c r="AY13" s="56"/>
      <c r="AZ13" s="54"/>
      <c r="BA13" s="54"/>
      <c r="BB13" s="47">
        <f>SUM(AK13:BA13)</f>
        <v>598.839</v>
      </c>
      <c r="BC13" s="138"/>
      <c r="BD13" s="38">
        <f t="shared" si="9"/>
        <v>598.839</v>
      </c>
      <c r="BE13" s="38"/>
      <c r="BF13" s="38">
        <f t="shared" si="10"/>
        <v>-81.51240000000007</v>
      </c>
      <c r="BG13" s="38">
        <f t="shared" si="11"/>
        <v>-235.03999999999996</v>
      </c>
      <c r="BH13" s="38"/>
      <c r="BI13" s="37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7"/>
      <c r="CB13" s="38"/>
      <c r="CC13" s="38"/>
      <c r="CD13" s="38"/>
      <c r="CE13" s="38"/>
      <c r="CF13" s="38"/>
      <c r="CG13" s="38"/>
      <c r="CH13" s="38"/>
      <c r="CI13" s="37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7"/>
      <c r="DF13" s="37"/>
      <c r="DG13" s="37"/>
      <c r="DH13" s="37"/>
      <c r="DI13" s="37"/>
      <c r="DJ13" s="37"/>
      <c r="DK13" s="38"/>
      <c r="DL13" s="38"/>
      <c r="DM13" s="38"/>
      <c r="DN13" s="38"/>
      <c r="DO13" s="38"/>
      <c r="DP13" s="39"/>
      <c r="DQ13" s="39"/>
      <c r="DR13" s="36"/>
      <c r="DS13" s="14"/>
      <c r="DT13" s="14"/>
      <c r="DU13" s="14"/>
      <c r="DV13" s="19"/>
      <c r="DW13" s="41"/>
      <c r="DX13" s="46"/>
    </row>
    <row r="14" spans="1:127" ht="12.75">
      <c r="A14" s="20" t="s">
        <v>62</v>
      </c>
      <c r="B14" s="139">
        <v>129.9</v>
      </c>
      <c r="C14" s="22">
        <f>(B14*0.87)+((B14*5.17*0.9*0.9)+(B14*2.51*0.9))</f>
        <v>950.43933</v>
      </c>
      <c r="D14" s="51">
        <v>134.3166</v>
      </c>
      <c r="E14" s="135">
        <v>0</v>
      </c>
      <c r="F14" s="47">
        <v>0</v>
      </c>
      <c r="G14" s="47">
        <v>544.27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293.58</v>
      </c>
      <c r="N14" s="47">
        <v>0</v>
      </c>
      <c r="O14" s="136">
        <v>113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950.8499999999999</v>
      </c>
      <c r="V14" s="58">
        <f>F14+H14+J14+L14+N14++R14+T14</f>
        <v>0</v>
      </c>
      <c r="W14" s="25">
        <v>6.02</v>
      </c>
      <c r="X14" s="24">
        <v>189.6</v>
      </c>
      <c r="Y14" s="25">
        <v>0</v>
      </c>
      <c r="Z14" s="25">
        <v>12.27</v>
      </c>
      <c r="AA14" s="25">
        <v>125.67</v>
      </c>
      <c r="AB14" s="25">
        <v>46.44</v>
      </c>
      <c r="AC14" s="24">
        <v>0</v>
      </c>
      <c r="AD14" s="24">
        <v>0</v>
      </c>
      <c r="AE14" s="32">
        <v>0</v>
      </c>
      <c r="AF14" s="59">
        <f>SUM(W14:AE14)</f>
        <v>380</v>
      </c>
      <c r="AG14" s="52">
        <f aca="true" t="shared" si="12" ref="AG14:AG21">D14+V14+AF14</f>
        <v>514.3166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87.03300000000002</v>
      </c>
      <c r="AL14" s="35">
        <f t="shared" si="3"/>
        <v>25.980000000000004</v>
      </c>
      <c r="AM14" s="35">
        <f t="shared" si="4"/>
        <v>129.9</v>
      </c>
      <c r="AN14" s="35">
        <f t="shared" si="5"/>
        <v>27.279</v>
      </c>
      <c r="AO14" s="141">
        <v>0</v>
      </c>
      <c r="AP14" s="35">
        <f t="shared" si="6"/>
        <v>133.797</v>
      </c>
      <c r="AQ14" s="35">
        <f t="shared" si="7"/>
        <v>97.42500000000001</v>
      </c>
      <c r="AR14" s="35">
        <f t="shared" si="8"/>
        <v>97.42500000000001</v>
      </c>
      <c r="AS14" s="141"/>
      <c r="AT14" s="54"/>
      <c r="AU14" s="55"/>
      <c r="AV14" s="55"/>
      <c r="AW14" s="55"/>
      <c r="AX14" s="55"/>
      <c r="AY14" s="56"/>
      <c r="AZ14" s="54"/>
      <c r="BA14" s="54"/>
      <c r="BB14" s="47">
        <f>SUM(AK14:BA14)</f>
        <v>598.839</v>
      </c>
      <c r="BC14" s="138"/>
      <c r="BD14" s="38">
        <f t="shared" si="9"/>
        <v>598.839</v>
      </c>
      <c r="BE14" s="38"/>
      <c r="BF14" s="38">
        <f t="shared" si="10"/>
        <v>-84.52240000000006</v>
      </c>
      <c r="BG14" s="38">
        <f t="shared" si="11"/>
        <v>-570.8499999999999</v>
      </c>
      <c r="BH14" s="38"/>
      <c r="BI14" s="37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7"/>
      <c r="CB14" s="38"/>
      <c r="CC14" s="38"/>
      <c r="CD14" s="38"/>
      <c r="CE14" s="38"/>
      <c r="CF14" s="38"/>
      <c r="CG14" s="38"/>
      <c r="CH14" s="38"/>
      <c r="CI14" s="37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7"/>
      <c r="DF14" s="37"/>
      <c r="DG14" s="37"/>
      <c r="DH14" s="37"/>
      <c r="DI14" s="37"/>
      <c r="DJ14" s="37"/>
      <c r="DK14" s="38"/>
      <c r="DL14" s="38"/>
      <c r="DM14" s="38"/>
      <c r="DN14" s="38"/>
      <c r="DO14" s="38"/>
      <c r="DP14" s="39"/>
      <c r="DQ14" s="39"/>
      <c r="DR14" s="36"/>
      <c r="DS14" s="14"/>
      <c r="DT14" s="14"/>
      <c r="DU14" s="19"/>
      <c r="DV14" s="41"/>
      <c r="DW14" s="46"/>
    </row>
    <row r="15" spans="1:127" ht="13.5" thickBot="1">
      <c r="A15" s="20" t="s">
        <v>63</v>
      </c>
      <c r="B15" s="21">
        <v>129.9</v>
      </c>
      <c r="C15" s="22">
        <f>(B15*0.87)+((B15*5.17*0.9*0.9)+(B15*2.51*0.9))</f>
        <v>950.43933</v>
      </c>
      <c r="D15" s="51">
        <v>134.3166</v>
      </c>
      <c r="E15" s="60">
        <v>0</v>
      </c>
      <c r="F15" s="60"/>
      <c r="G15" s="60">
        <v>544.27</v>
      </c>
      <c r="H15" s="60"/>
      <c r="I15" s="61">
        <v>0</v>
      </c>
      <c r="J15" s="61"/>
      <c r="K15" s="61">
        <v>0</v>
      </c>
      <c r="L15" s="61"/>
      <c r="M15" s="61">
        <v>293.59</v>
      </c>
      <c r="N15" s="61"/>
      <c r="O15" s="61">
        <v>113</v>
      </c>
      <c r="P15" s="61"/>
      <c r="Q15" s="61">
        <v>0</v>
      </c>
      <c r="R15" s="62"/>
      <c r="S15" s="62">
        <v>0</v>
      </c>
      <c r="T15" s="61"/>
      <c r="U15" s="63">
        <f t="shared" si="0"/>
        <v>950.8599999999999</v>
      </c>
      <c r="V15" s="64">
        <f t="shared" si="0"/>
        <v>0</v>
      </c>
      <c r="W15" s="65">
        <v>60.88</v>
      </c>
      <c r="X15" s="60">
        <v>850.78</v>
      </c>
      <c r="Y15" s="60">
        <v>0</v>
      </c>
      <c r="Z15" s="60">
        <v>123.8</v>
      </c>
      <c r="AA15" s="60">
        <v>637.5</v>
      </c>
      <c r="AB15" s="60">
        <v>225.35</v>
      </c>
      <c r="AC15" s="60">
        <v>0</v>
      </c>
      <c r="AD15" s="60">
        <v>0</v>
      </c>
      <c r="AE15" s="66">
        <v>0</v>
      </c>
      <c r="AF15" s="67">
        <f aca="true" t="shared" si="13" ref="AF15:AF21">SUM(W15:AE15)</f>
        <v>1898.31</v>
      </c>
      <c r="AG15" s="52">
        <f t="shared" si="12"/>
        <v>2032.6266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87.03300000000002</v>
      </c>
      <c r="AL15" s="35">
        <f t="shared" si="3"/>
        <v>25.980000000000004</v>
      </c>
      <c r="AM15" s="35">
        <f t="shared" si="4"/>
        <v>129.9</v>
      </c>
      <c r="AN15" s="35">
        <f t="shared" si="5"/>
        <v>27.279</v>
      </c>
      <c r="AO15" s="265">
        <v>0</v>
      </c>
      <c r="AP15" s="35">
        <f t="shared" si="6"/>
        <v>133.797</v>
      </c>
      <c r="AQ15" s="35">
        <f t="shared" si="7"/>
        <v>97.42500000000001</v>
      </c>
      <c r="AR15" s="35">
        <f t="shared" si="8"/>
        <v>97.42500000000001</v>
      </c>
      <c r="AS15" s="35"/>
      <c r="AT15" s="54"/>
      <c r="AU15" s="55"/>
      <c r="AV15" s="55"/>
      <c r="AW15" s="55"/>
      <c r="AX15" s="55"/>
      <c r="AY15" s="35"/>
      <c r="AZ15" s="54"/>
      <c r="BA15" s="54"/>
      <c r="BB15" s="68">
        <f>SUM(AK15:BA15)</f>
        <v>598.839</v>
      </c>
      <c r="BC15" s="138"/>
      <c r="BD15" s="38">
        <f t="shared" si="9"/>
        <v>598.839</v>
      </c>
      <c r="BE15" s="38"/>
      <c r="BF15" s="38">
        <f t="shared" si="10"/>
        <v>1433.7876</v>
      </c>
      <c r="BG15" s="38">
        <f t="shared" si="11"/>
        <v>947.45</v>
      </c>
      <c r="BH15" s="38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7"/>
      <c r="CB15" s="38"/>
      <c r="CC15" s="38"/>
      <c r="CD15" s="38"/>
      <c r="CE15" s="38"/>
      <c r="CF15" s="38"/>
      <c r="CG15" s="38"/>
      <c r="CH15" s="38"/>
      <c r="CI15" s="37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7"/>
      <c r="DF15" s="37"/>
      <c r="DG15" s="37"/>
      <c r="DH15" s="37"/>
      <c r="DI15" s="37"/>
      <c r="DJ15" s="37"/>
      <c r="DK15" s="38"/>
      <c r="DL15" s="38"/>
      <c r="DM15" s="38"/>
      <c r="DN15" s="38"/>
      <c r="DO15" s="38"/>
      <c r="DP15" s="39"/>
      <c r="DQ15" s="39"/>
      <c r="DR15" s="36"/>
      <c r="DS15" s="14"/>
      <c r="DT15" s="14"/>
      <c r="DU15" s="19"/>
      <c r="DV15" s="69"/>
      <c r="DW15" s="46"/>
    </row>
    <row r="16" spans="1:124" ht="12.75">
      <c r="A16" s="20" t="s">
        <v>64</v>
      </c>
      <c r="B16" s="21">
        <v>129.9</v>
      </c>
      <c r="C16" s="22">
        <f>(B16*0.87)+((B16*5.17*0.9*0.9)+(B16*2.51*0.9))</f>
        <v>950.43933</v>
      </c>
      <c r="D16" s="51">
        <v>134.3166</v>
      </c>
      <c r="E16" s="70"/>
      <c r="F16" s="70"/>
      <c r="G16" s="70">
        <v>544.27</v>
      </c>
      <c r="H16" s="70"/>
      <c r="I16" s="70"/>
      <c r="J16" s="70"/>
      <c r="K16" s="70"/>
      <c r="L16" s="70"/>
      <c r="M16" s="70">
        <v>293.58</v>
      </c>
      <c r="N16" s="70"/>
      <c r="O16" s="70">
        <v>113</v>
      </c>
      <c r="P16" s="70"/>
      <c r="Q16" s="70"/>
      <c r="R16" s="70"/>
      <c r="S16" s="71"/>
      <c r="T16" s="65"/>
      <c r="U16" s="72">
        <f t="shared" si="0"/>
        <v>950.8499999999999</v>
      </c>
      <c r="V16" s="73">
        <f t="shared" si="0"/>
        <v>0</v>
      </c>
      <c r="W16" s="74">
        <v>0</v>
      </c>
      <c r="X16" s="70">
        <v>375.62</v>
      </c>
      <c r="Y16" s="70">
        <v>0</v>
      </c>
      <c r="Z16" s="70">
        <v>0</v>
      </c>
      <c r="AA16" s="70">
        <v>202.62</v>
      </c>
      <c r="AB16" s="70">
        <v>77.98</v>
      </c>
      <c r="AC16" s="60"/>
      <c r="AD16" s="70"/>
      <c r="AE16" s="71"/>
      <c r="AF16" s="67">
        <f t="shared" si="13"/>
        <v>656.22</v>
      </c>
      <c r="AG16" s="75">
        <f t="shared" si="12"/>
        <v>790.5366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87.03300000000002</v>
      </c>
      <c r="AL16" s="35">
        <f t="shared" si="3"/>
        <v>25.980000000000004</v>
      </c>
      <c r="AM16" s="35">
        <f t="shared" si="4"/>
        <v>129.9</v>
      </c>
      <c r="AN16" s="35">
        <f t="shared" si="5"/>
        <v>27.279</v>
      </c>
      <c r="AO16" s="265">
        <v>0</v>
      </c>
      <c r="AP16" s="35">
        <f t="shared" si="6"/>
        <v>133.797</v>
      </c>
      <c r="AQ16" s="35">
        <f t="shared" si="7"/>
        <v>97.42500000000001</v>
      </c>
      <c r="AR16" s="35">
        <f t="shared" si="8"/>
        <v>97.42500000000001</v>
      </c>
      <c r="AS16" s="141"/>
      <c r="AT16" s="54"/>
      <c r="AU16" s="55"/>
      <c r="AV16" s="55"/>
      <c r="AW16" s="55"/>
      <c r="AX16" s="55">
        <f>18.86</f>
        <v>18.86</v>
      </c>
      <c r="AY16" s="56"/>
      <c r="AZ16" s="54"/>
      <c r="BA16" s="54"/>
      <c r="BB16" s="47">
        <f aca="true" t="shared" si="14" ref="BB16:BB21">SUM(AK16:BA16)</f>
        <v>617.6990000000001</v>
      </c>
      <c r="BC16" s="138"/>
      <c r="BD16" s="38">
        <f t="shared" si="9"/>
        <v>617.6990000000001</v>
      </c>
      <c r="BE16" s="38"/>
      <c r="BF16" s="38">
        <f t="shared" si="10"/>
        <v>172.83759999999995</v>
      </c>
      <c r="BG16" s="38">
        <f t="shared" si="11"/>
        <v>-294.6299999999999</v>
      </c>
      <c r="BH16" s="38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7"/>
      <c r="CB16" s="38"/>
      <c r="CC16" s="38"/>
      <c r="CD16" s="38"/>
      <c r="CE16" s="38"/>
      <c r="CF16" s="38"/>
      <c r="CG16" s="38"/>
      <c r="CH16" s="38"/>
      <c r="CI16" s="37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7"/>
      <c r="DF16" s="37"/>
      <c r="DG16" s="37"/>
      <c r="DH16" s="37"/>
      <c r="DI16" s="37"/>
      <c r="DJ16" s="37"/>
      <c r="DK16" s="38"/>
      <c r="DL16" s="38"/>
      <c r="DM16" s="38"/>
      <c r="DN16" s="38"/>
      <c r="DO16" s="38"/>
      <c r="DP16" s="39"/>
      <c r="DQ16" s="39"/>
      <c r="DR16" s="36"/>
      <c r="DS16" s="14"/>
      <c r="DT16" s="14"/>
    </row>
    <row r="17" spans="1:124" ht="12.75">
      <c r="A17" s="20" t="s">
        <v>65</v>
      </c>
      <c r="B17" s="21">
        <v>129.9</v>
      </c>
      <c r="C17" s="22">
        <f>(B17*0.87)+((B17*5.17*0.9*0.9)+(B17*2.51*0.9))</f>
        <v>950.43933</v>
      </c>
      <c r="D17" s="51">
        <v>134.3166</v>
      </c>
      <c r="E17" s="266"/>
      <c r="F17" s="266"/>
      <c r="G17" s="266">
        <v>544.27</v>
      </c>
      <c r="H17" s="266"/>
      <c r="I17" s="266"/>
      <c r="J17" s="266"/>
      <c r="K17" s="266"/>
      <c r="L17" s="266"/>
      <c r="M17" s="266">
        <v>293.58</v>
      </c>
      <c r="N17" s="266"/>
      <c r="O17" s="266">
        <v>113</v>
      </c>
      <c r="P17" s="266"/>
      <c r="Q17" s="266"/>
      <c r="R17" s="266"/>
      <c r="S17" s="267"/>
      <c r="T17" s="66"/>
      <c r="U17" s="76">
        <f t="shared" si="0"/>
        <v>950.8499999999999</v>
      </c>
      <c r="V17" s="77">
        <f t="shared" si="0"/>
        <v>0</v>
      </c>
      <c r="W17" s="70">
        <v>0</v>
      </c>
      <c r="X17" s="70">
        <v>255.35</v>
      </c>
      <c r="Y17" s="70">
        <v>0</v>
      </c>
      <c r="Z17" s="70">
        <v>0</v>
      </c>
      <c r="AA17" s="70">
        <v>137.71</v>
      </c>
      <c r="AB17" s="70">
        <v>53.01</v>
      </c>
      <c r="AC17" s="70"/>
      <c r="AD17" s="70"/>
      <c r="AE17" s="71"/>
      <c r="AF17" s="67">
        <f t="shared" si="13"/>
        <v>446.07</v>
      </c>
      <c r="AG17" s="75">
        <f t="shared" si="12"/>
        <v>580.3866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87.03300000000002</v>
      </c>
      <c r="AL17" s="35">
        <f t="shared" si="3"/>
        <v>25.980000000000004</v>
      </c>
      <c r="AM17" s="35">
        <f t="shared" si="4"/>
        <v>129.9</v>
      </c>
      <c r="AN17" s="35">
        <f t="shared" si="5"/>
        <v>27.279</v>
      </c>
      <c r="AO17" s="265">
        <v>0</v>
      </c>
      <c r="AP17" s="35">
        <f t="shared" si="6"/>
        <v>133.797</v>
      </c>
      <c r="AQ17" s="35">
        <f t="shared" si="7"/>
        <v>97.42500000000001</v>
      </c>
      <c r="AR17" s="35">
        <f t="shared" si="8"/>
        <v>97.42500000000001</v>
      </c>
      <c r="AS17" s="141"/>
      <c r="AT17" s="54"/>
      <c r="AU17" s="55"/>
      <c r="AV17" s="55"/>
      <c r="AW17" s="55"/>
      <c r="AX17" s="55"/>
      <c r="AY17" s="56"/>
      <c r="AZ17" s="54"/>
      <c r="BA17" s="54"/>
      <c r="BB17" s="47">
        <f t="shared" si="14"/>
        <v>598.839</v>
      </c>
      <c r="BC17" s="138"/>
      <c r="BD17" s="38">
        <f t="shared" si="9"/>
        <v>598.839</v>
      </c>
      <c r="BE17" s="38"/>
      <c r="BF17" s="38">
        <f t="shared" si="10"/>
        <v>-18.45240000000001</v>
      </c>
      <c r="BG17" s="38">
        <f t="shared" si="11"/>
        <v>-504.7799999999999</v>
      </c>
      <c r="BH17" s="38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7"/>
      <c r="CB17" s="38"/>
      <c r="CC17" s="38"/>
      <c r="CD17" s="38"/>
      <c r="CE17" s="38"/>
      <c r="CF17" s="38"/>
      <c r="CG17" s="38"/>
      <c r="CH17" s="38"/>
      <c r="CI17" s="37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7"/>
      <c r="DF17" s="37"/>
      <c r="DG17" s="37"/>
      <c r="DH17" s="37"/>
      <c r="DI17" s="37"/>
      <c r="DJ17" s="37"/>
      <c r="DK17" s="38"/>
      <c r="DL17" s="38"/>
      <c r="DM17" s="38"/>
      <c r="DN17" s="38"/>
      <c r="DO17" s="38"/>
      <c r="DP17" s="39"/>
      <c r="DQ17" s="39"/>
      <c r="DR17" s="36"/>
      <c r="DS17" s="14"/>
      <c r="DT17" s="14"/>
    </row>
    <row r="18" spans="1:124" ht="12.75">
      <c r="A18" s="20" t="s">
        <v>66</v>
      </c>
      <c r="B18" s="21">
        <v>129.9</v>
      </c>
      <c r="C18" s="22">
        <f>(B18*0.87)+((B18*5.17*0.9*0.9)+(B18*2.51*0.9))</f>
        <v>950.43933</v>
      </c>
      <c r="D18" s="51">
        <v>134.3166</v>
      </c>
      <c r="E18" s="70"/>
      <c r="F18" s="70"/>
      <c r="G18" s="70">
        <v>544.28</v>
      </c>
      <c r="H18" s="70"/>
      <c r="I18" s="70"/>
      <c r="J18" s="70"/>
      <c r="K18" s="70"/>
      <c r="L18" s="70"/>
      <c r="M18" s="70">
        <v>293.58</v>
      </c>
      <c r="N18" s="70"/>
      <c r="O18" s="70">
        <v>113.02</v>
      </c>
      <c r="P18" s="70"/>
      <c r="Q18" s="70"/>
      <c r="R18" s="70"/>
      <c r="S18" s="71"/>
      <c r="T18" s="78"/>
      <c r="U18" s="78">
        <f t="shared" si="0"/>
        <v>950.8799999999999</v>
      </c>
      <c r="V18" s="79">
        <f t="shared" si="0"/>
        <v>0</v>
      </c>
      <c r="W18" s="70">
        <v>0</v>
      </c>
      <c r="X18" s="70">
        <v>496.87</v>
      </c>
      <c r="Y18" s="70">
        <v>0</v>
      </c>
      <c r="Z18" s="70">
        <v>0</v>
      </c>
      <c r="AA18" s="70">
        <v>268.01</v>
      </c>
      <c r="AB18" s="70">
        <v>103.16</v>
      </c>
      <c r="AC18" s="70"/>
      <c r="AD18" s="70"/>
      <c r="AE18" s="71"/>
      <c r="AF18" s="67">
        <f t="shared" si="13"/>
        <v>868.04</v>
      </c>
      <c r="AG18" s="75">
        <f t="shared" si="12"/>
        <v>1002.3566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87.03300000000002</v>
      </c>
      <c r="AL18" s="35">
        <f t="shared" si="3"/>
        <v>25.980000000000004</v>
      </c>
      <c r="AM18" s="35">
        <f t="shared" si="4"/>
        <v>129.9</v>
      </c>
      <c r="AN18" s="35">
        <f t="shared" si="5"/>
        <v>27.279</v>
      </c>
      <c r="AO18" s="265">
        <v>0</v>
      </c>
      <c r="AP18" s="35">
        <f t="shared" si="6"/>
        <v>133.797</v>
      </c>
      <c r="AQ18" s="35">
        <f t="shared" si="7"/>
        <v>97.42500000000001</v>
      </c>
      <c r="AR18" s="35">
        <f t="shared" si="8"/>
        <v>97.42500000000001</v>
      </c>
      <c r="AS18" s="141"/>
      <c r="AT18" s="54"/>
      <c r="AU18" s="55"/>
      <c r="AV18" s="55"/>
      <c r="AW18" s="55"/>
      <c r="AX18" s="55"/>
      <c r="AY18" s="56"/>
      <c r="AZ18" s="54"/>
      <c r="BA18" s="54"/>
      <c r="BB18" s="47">
        <f t="shared" si="14"/>
        <v>598.839</v>
      </c>
      <c r="BC18" s="138"/>
      <c r="BD18" s="38">
        <f t="shared" si="9"/>
        <v>598.839</v>
      </c>
      <c r="BE18" s="38"/>
      <c r="BF18" s="38">
        <f t="shared" si="10"/>
        <v>403.5175999999999</v>
      </c>
      <c r="BG18" s="38">
        <f t="shared" si="11"/>
        <v>-82.83999999999992</v>
      </c>
      <c r="BH18" s="38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7"/>
      <c r="CB18" s="38"/>
      <c r="CC18" s="38"/>
      <c r="CD18" s="38"/>
      <c r="CE18" s="38"/>
      <c r="CF18" s="38"/>
      <c r="CG18" s="38"/>
      <c r="CH18" s="38"/>
      <c r="CI18" s="37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7"/>
      <c r="DF18" s="37"/>
      <c r="DG18" s="37"/>
      <c r="DH18" s="37"/>
      <c r="DI18" s="37"/>
      <c r="DJ18" s="37"/>
      <c r="DK18" s="38"/>
      <c r="DL18" s="38"/>
      <c r="DM18" s="38"/>
      <c r="DN18" s="38"/>
      <c r="DO18" s="38"/>
      <c r="DP18" s="39"/>
      <c r="DQ18" s="39"/>
      <c r="DR18" s="36"/>
      <c r="DS18" s="80"/>
      <c r="DT18" s="81"/>
    </row>
    <row r="19" spans="1:122" ht="12.75">
      <c r="A19" s="20" t="s">
        <v>67</v>
      </c>
      <c r="B19" s="21">
        <v>129.9</v>
      </c>
      <c r="C19" s="22">
        <f>(B19*0.87)+((B19*5.17*0.9*0.9)+(B19*2.51*0.9))</f>
        <v>950.43933</v>
      </c>
      <c r="D19" s="82">
        <v>134.3166</v>
      </c>
      <c r="E19" s="60"/>
      <c r="F19" s="60"/>
      <c r="G19" s="60">
        <v>544.28</v>
      </c>
      <c r="H19" s="60"/>
      <c r="I19" s="60"/>
      <c r="J19" s="60"/>
      <c r="K19" s="60"/>
      <c r="L19" s="60"/>
      <c r="M19" s="60">
        <v>293.58</v>
      </c>
      <c r="N19" s="60"/>
      <c r="O19" s="60">
        <v>113.02</v>
      </c>
      <c r="P19" s="60"/>
      <c r="Q19" s="60"/>
      <c r="R19" s="60"/>
      <c r="S19" s="66"/>
      <c r="T19" s="83"/>
      <c r="U19" s="84">
        <f t="shared" si="0"/>
        <v>950.8799999999999</v>
      </c>
      <c r="V19" s="85">
        <f t="shared" si="0"/>
        <v>0</v>
      </c>
      <c r="W19" s="60">
        <v>0</v>
      </c>
      <c r="X19" s="60">
        <v>509.53</v>
      </c>
      <c r="Y19" s="60">
        <v>0</v>
      </c>
      <c r="Z19" s="60">
        <v>0</v>
      </c>
      <c r="AA19" s="60">
        <v>274.83</v>
      </c>
      <c r="AB19" s="60">
        <v>105.81</v>
      </c>
      <c r="AC19" s="60"/>
      <c r="AD19" s="60"/>
      <c r="AE19" s="66"/>
      <c r="AF19" s="67">
        <f t="shared" si="13"/>
        <v>890.1699999999998</v>
      </c>
      <c r="AG19" s="75">
        <f t="shared" si="12"/>
        <v>1024.4865999999997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87.03300000000002</v>
      </c>
      <c r="AL19" s="35">
        <f t="shared" si="3"/>
        <v>25.980000000000004</v>
      </c>
      <c r="AM19" s="35">
        <f t="shared" si="4"/>
        <v>129.9</v>
      </c>
      <c r="AN19" s="35">
        <f t="shared" si="5"/>
        <v>27.279</v>
      </c>
      <c r="AO19" s="265">
        <v>0</v>
      </c>
      <c r="AP19" s="35">
        <f t="shared" si="6"/>
        <v>133.797</v>
      </c>
      <c r="AQ19" s="35">
        <f t="shared" si="7"/>
        <v>97.42500000000001</v>
      </c>
      <c r="AR19" s="35">
        <f t="shared" si="8"/>
        <v>97.42500000000001</v>
      </c>
      <c r="AS19" s="265">
        <v>0</v>
      </c>
      <c r="AT19" s="54"/>
      <c r="AU19" s="55">
        <v>712</v>
      </c>
      <c r="AV19" s="55"/>
      <c r="AW19" s="55"/>
      <c r="AX19" s="55">
        <f>75</f>
        <v>75</v>
      </c>
      <c r="AY19" s="56"/>
      <c r="AZ19" s="54"/>
      <c r="BA19" s="54"/>
      <c r="BB19" s="47">
        <f t="shared" si="14"/>
        <v>1385.839</v>
      </c>
      <c r="BC19" s="138"/>
      <c r="BD19" s="38">
        <f t="shared" si="9"/>
        <v>1385.839</v>
      </c>
      <c r="BE19" s="38"/>
      <c r="BF19" s="38">
        <f t="shared" si="10"/>
        <v>-361.3524000000002</v>
      </c>
      <c r="BG19" s="38">
        <f t="shared" si="11"/>
        <v>-60.710000000000036</v>
      </c>
      <c r="BH19" s="38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7"/>
      <c r="CB19" s="38"/>
      <c r="CC19" s="38"/>
      <c r="CD19" s="38"/>
      <c r="CE19" s="38"/>
      <c r="CF19" s="38"/>
      <c r="CG19" s="38"/>
      <c r="CH19" s="38"/>
      <c r="CI19" s="37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7"/>
      <c r="DG19" s="37"/>
      <c r="DH19" s="37"/>
      <c r="DI19" s="37"/>
      <c r="DJ19" s="37"/>
      <c r="DK19" s="37"/>
      <c r="DL19" s="38"/>
      <c r="DM19" s="38"/>
      <c r="DN19" s="38"/>
      <c r="DO19" s="38"/>
      <c r="DP19" s="38"/>
      <c r="DQ19" s="39"/>
      <c r="DR19" s="86"/>
    </row>
    <row r="20" spans="1:121" ht="12.75">
      <c r="A20" s="20" t="s">
        <v>68</v>
      </c>
      <c r="B20" s="21">
        <v>129.9</v>
      </c>
      <c r="C20" s="22">
        <f>(B20*0.87)+((B20*5.17*0.9*0.9)+(B20*2.51*0.9))</f>
        <v>950.43933</v>
      </c>
      <c r="D20" s="142">
        <v>134.3166</v>
      </c>
      <c r="E20" s="60"/>
      <c r="F20" s="60"/>
      <c r="G20" s="60">
        <v>544.28</v>
      </c>
      <c r="H20" s="60"/>
      <c r="I20" s="60"/>
      <c r="J20" s="60"/>
      <c r="K20" s="60"/>
      <c r="L20" s="60"/>
      <c r="M20" s="60">
        <v>293.58</v>
      </c>
      <c r="N20" s="60"/>
      <c r="O20" s="60">
        <v>113.02</v>
      </c>
      <c r="P20" s="60"/>
      <c r="Q20" s="60"/>
      <c r="R20" s="60"/>
      <c r="S20" s="66"/>
      <c r="T20" s="83"/>
      <c r="U20" s="84">
        <f t="shared" si="0"/>
        <v>950.8799999999999</v>
      </c>
      <c r="V20" s="85">
        <f t="shared" si="0"/>
        <v>0</v>
      </c>
      <c r="W20" s="60">
        <v>0</v>
      </c>
      <c r="X20" s="60">
        <v>195.56</v>
      </c>
      <c r="Y20" s="60">
        <v>0</v>
      </c>
      <c r="Z20" s="60">
        <v>0</v>
      </c>
      <c r="AA20" s="60">
        <v>105.48</v>
      </c>
      <c r="AB20" s="60">
        <v>40.6</v>
      </c>
      <c r="AC20" s="60"/>
      <c r="AD20" s="60"/>
      <c r="AE20" s="66"/>
      <c r="AF20" s="67">
        <f t="shared" si="13"/>
        <v>341.64000000000004</v>
      </c>
      <c r="AG20" s="75">
        <f t="shared" si="12"/>
        <v>475.95660000000004</v>
      </c>
      <c r="AH20" s="53">
        <f t="shared" si="1"/>
        <v>0</v>
      </c>
      <c r="AI20" s="53">
        <f t="shared" si="1"/>
        <v>0</v>
      </c>
      <c r="AJ20" s="137"/>
      <c r="AK20" s="35">
        <f t="shared" si="2"/>
        <v>87.03300000000002</v>
      </c>
      <c r="AL20" s="35">
        <f t="shared" si="3"/>
        <v>25.980000000000004</v>
      </c>
      <c r="AM20" s="35">
        <f t="shared" si="4"/>
        <v>129.9</v>
      </c>
      <c r="AN20" s="35">
        <f t="shared" si="5"/>
        <v>27.279</v>
      </c>
      <c r="AO20" s="265">
        <v>0</v>
      </c>
      <c r="AP20" s="35">
        <f t="shared" si="6"/>
        <v>133.797</v>
      </c>
      <c r="AQ20" s="35">
        <f t="shared" si="7"/>
        <v>97.42500000000001</v>
      </c>
      <c r="AR20" s="35">
        <f t="shared" si="8"/>
        <v>97.42500000000001</v>
      </c>
      <c r="AS20" s="265">
        <v>0</v>
      </c>
      <c r="AT20" s="54"/>
      <c r="AU20" s="55"/>
      <c r="AV20" s="55"/>
      <c r="AW20" s="55"/>
      <c r="AX20" s="55"/>
      <c r="AY20" s="56"/>
      <c r="AZ20" s="54"/>
      <c r="BA20" s="54"/>
      <c r="BB20" s="47">
        <f t="shared" si="14"/>
        <v>598.839</v>
      </c>
      <c r="BC20" s="138"/>
      <c r="BD20" s="38">
        <f t="shared" si="9"/>
        <v>598.839</v>
      </c>
      <c r="BE20" s="38"/>
      <c r="BF20" s="38">
        <f t="shared" si="10"/>
        <v>-122.88240000000002</v>
      </c>
      <c r="BG20" s="38">
        <f t="shared" si="11"/>
        <v>-609.2399999999998</v>
      </c>
      <c r="BH20" s="38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7"/>
      <c r="CB20" s="38"/>
      <c r="CC20" s="38"/>
      <c r="CD20" s="38"/>
      <c r="CE20" s="38"/>
      <c r="CF20" s="38"/>
      <c r="CG20" s="38"/>
      <c r="CH20" s="38"/>
      <c r="CI20" s="37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7"/>
      <c r="DF20" s="37"/>
      <c r="DG20" s="37"/>
      <c r="DH20" s="37"/>
      <c r="DI20" s="37"/>
      <c r="DJ20" s="37"/>
      <c r="DK20" s="38"/>
      <c r="DL20" s="38"/>
      <c r="DM20" s="38"/>
      <c r="DN20" s="38"/>
      <c r="DO20" s="38"/>
      <c r="DP20" s="87"/>
      <c r="DQ20" s="86"/>
    </row>
    <row r="21" spans="1:121" ht="13.5" thickBot="1">
      <c r="A21" s="20" t="s">
        <v>69</v>
      </c>
      <c r="B21" s="21">
        <v>129.9</v>
      </c>
      <c r="C21" s="22">
        <f>(B21*0.87)+((B21*5.17*0.9*0.9)+(B21*2.51*0.9))</f>
        <v>950.43933</v>
      </c>
      <c r="D21" s="268">
        <v>134.3166</v>
      </c>
      <c r="E21" s="88"/>
      <c r="F21" s="88"/>
      <c r="G21" s="88">
        <v>544.29</v>
      </c>
      <c r="H21" s="88"/>
      <c r="I21" s="88"/>
      <c r="J21" s="88"/>
      <c r="K21" s="88"/>
      <c r="L21" s="88"/>
      <c r="M21" s="88">
        <v>293.58</v>
      </c>
      <c r="N21" s="88"/>
      <c r="O21" s="88">
        <v>113.01</v>
      </c>
      <c r="P21" s="88"/>
      <c r="Q21" s="88"/>
      <c r="R21" s="88"/>
      <c r="S21" s="89"/>
      <c r="T21" s="90"/>
      <c r="U21" s="84">
        <f t="shared" si="0"/>
        <v>950.8799999999999</v>
      </c>
      <c r="V21" s="85">
        <f t="shared" si="0"/>
        <v>0</v>
      </c>
      <c r="W21" s="60">
        <v>0</v>
      </c>
      <c r="X21" s="60">
        <v>675.24</v>
      </c>
      <c r="Y21" s="60">
        <v>0</v>
      </c>
      <c r="Z21" s="60">
        <v>0</v>
      </c>
      <c r="AA21" s="60">
        <v>364.2</v>
      </c>
      <c r="AB21" s="60">
        <v>140.22</v>
      </c>
      <c r="AC21" s="60"/>
      <c r="AD21" s="60"/>
      <c r="AE21" s="66"/>
      <c r="AF21" s="67">
        <f t="shared" si="13"/>
        <v>1179.66</v>
      </c>
      <c r="AG21" s="75">
        <f t="shared" si="12"/>
        <v>1313.9766</v>
      </c>
      <c r="AH21" s="53">
        <f t="shared" si="1"/>
        <v>0</v>
      </c>
      <c r="AI21" s="53">
        <f t="shared" si="1"/>
        <v>0</v>
      </c>
      <c r="AJ21" s="137"/>
      <c r="AK21" s="35">
        <f t="shared" si="2"/>
        <v>87.03300000000002</v>
      </c>
      <c r="AL21" s="35">
        <f t="shared" si="3"/>
        <v>25.980000000000004</v>
      </c>
      <c r="AM21" s="35">
        <f t="shared" si="4"/>
        <v>129.9</v>
      </c>
      <c r="AN21" s="35">
        <f t="shared" si="5"/>
        <v>27.279</v>
      </c>
      <c r="AO21" s="265">
        <v>0</v>
      </c>
      <c r="AP21" s="35">
        <f t="shared" si="6"/>
        <v>133.797</v>
      </c>
      <c r="AQ21" s="35">
        <f t="shared" si="7"/>
        <v>97.42500000000001</v>
      </c>
      <c r="AR21" s="35">
        <f t="shared" si="8"/>
        <v>97.42500000000001</v>
      </c>
      <c r="AS21" s="265">
        <v>0</v>
      </c>
      <c r="AT21" s="54"/>
      <c r="AU21" s="55"/>
      <c r="AV21" s="55"/>
      <c r="AW21" s="55"/>
      <c r="AX21" s="55"/>
      <c r="AY21" s="56"/>
      <c r="AZ21" s="54"/>
      <c r="BA21" s="54"/>
      <c r="BB21" s="47">
        <f t="shared" si="14"/>
        <v>598.839</v>
      </c>
      <c r="BC21" s="138"/>
      <c r="BD21" s="38">
        <f t="shared" si="9"/>
        <v>598.839</v>
      </c>
      <c r="BE21" s="38"/>
      <c r="BF21" s="38">
        <f t="shared" si="10"/>
        <v>715.1375999999999</v>
      </c>
      <c r="BG21" s="38">
        <f t="shared" si="11"/>
        <v>228.7800000000002</v>
      </c>
      <c r="BH21" s="38"/>
      <c r="BI21" s="37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7"/>
      <c r="CB21" s="38"/>
      <c r="CC21" s="38"/>
      <c r="CD21" s="38"/>
      <c r="CE21" s="38"/>
      <c r="CF21" s="38"/>
      <c r="CG21" s="38"/>
      <c r="CH21" s="38"/>
      <c r="CI21" s="37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7"/>
      <c r="DF21" s="37"/>
      <c r="DG21" s="37"/>
      <c r="DH21" s="37"/>
      <c r="DI21" s="37"/>
      <c r="DJ21" s="37"/>
      <c r="DK21" s="38"/>
      <c r="DL21" s="38"/>
      <c r="DM21" s="38"/>
      <c r="DN21" s="38"/>
      <c r="DO21" s="38"/>
      <c r="DP21" s="87"/>
      <c r="DQ21" s="86"/>
    </row>
    <row r="22" spans="1:61" s="15" customFormat="1" ht="13.5" thickBot="1">
      <c r="A22" s="91" t="s">
        <v>6</v>
      </c>
      <c r="B22" s="92"/>
      <c r="C22" s="92">
        <f aca="true" t="shared" si="15" ref="C22:BF22">SUM(C10:C21)</f>
        <v>10074.656898</v>
      </c>
      <c r="D22" s="92">
        <f t="shared" si="15"/>
        <v>1611.7992000000004</v>
      </c>
      <c r="E22" s="92">
        <f t="shared" si="15"/>
        <v>0</v>
      </c>
      <c r="F22" s="92">
        <f t="shared" si="15"/>
        <v>0</v>
      </c>
      <c r="G22" s="92">
        <f t="shared" si="15"/>
        <v>5769.329999999999</v>
      </c>
      <c r="H22" s="92">
        <f t="shared" si="15"/>
        <v>0</v>
      </c>
      <c r="I22" s="92">
        <f t="shared" si="15"/>
        <v>0</v>
      </c>
      <c r="J22" s="92">
        <f t="shared" si="15"/>
        <v>0</v>
      </c>
      <c r="K22" s="92">
        <f t="shared" si="15"/>
        <v>0</v>
      </c>
      <c r="L22" s="92">
        <f t="shared" si="15"/>
        <v>0</v>
      </c>
      <c r="M22" s="92">
        <f t="shared" si="15"/>
        <v>3110.7399999999993</v>
      </c>
      <c r="N22" s="92">
        <f t="shared" si="15"/>
        <v>0</v>
      </c>
      <c r="O22" s="92">
        <f t="shared" si="15"/>
        <v>1197.55</v>
      </c>
      <c r="P22" s="92">
        <f t="shared" si="15"/>
        <v>0</v>
      </c>
      <c r="Q22" s="92">
        <f t="shared" si="15"/>
        <v>0</v>
      </c>
      <c r="R22" s="92">
        <f t="shared" si="15"/>
        <v>0</v>
      </c>
      <c r="S22" s="92">
        <f t="shared" si="15"/>
        <v>0</v>
      </c>
      <c r="T22" s="92">
        <f t="shared" si="15"/>
        <v>0</v>
      </c>
      <c r="U22" s="92">
        <f t="shared" si="15"/>
        <v>10077.619999999999</v>
      </c>
      <c r="V22" s="92">
        <f t="shared" si="15"/>
        <v>0</v>
      </c>
      <c r="W22" s="92">
        <f t="shared" si="15"/>
        <v>91.75</v>
      </c>
      <c r="X22" s="92">
        <f t="shared" si="15"/>
        <v>4062.84</v>
      </c>
      <c r="Y22" s="92">
        <f t="shared" si="15"/>
        <v>0</v>
      </c>
      <c r="Z22" s="92">
        <f t="shared" si="15"/>
        <v>186.61</v>
      </c>
      <c r="AA22" s="92">
        <f t="shared" si="15"/>
        <v>2353.57</v>
      </c>
      <c r="AB22" s="92">
        <f t="shared" si="15"/>
        <v>947.7500000000001</v>
      </c>
      <c r="AC22" s="92">
        <f t="shared" si="15"/>
        <v>0</v>
      </c>
      <c r="AD22" s="92">
        <f t="shared" si="15"/>
        <v>0</v>
      </c>
      <c r="AE22" s="92">
        <f t="shared" si="15"/>
        <v>0</v>
      </c>
      <c r="AF22" s="92">
        <f t="shared" si="15"/>
        <v>7642.5199999999995</v>
      </c>
      <c r="AG22" s="92">
        <f t="shared" si="15"/>
        <v>9254.319200000002</v>
      </c>
      <c r="AH22" s="92">
        <f t="shared" si="15"/>
        <v>0</v>
      </c>
      <c r="AI22" s="92">
        <f t="shared" si="15"/>
        <v>0</v>
      </c>
      <c r="AJ22" s="92">
        <f t="shared" si="15"/>
        <v>0</v>
      </c>
      <c r="AK22" s="92">
        <f t="shared" si="15"/>
        <v>1044.3960000000002</v>
      </c>
      <c r="AL22" s="92">
        <f t="shared" si="15"/>
        <v>311.76000000000016</v>
      </c>
      <c r="AM22" s="92">
        <f t="shared" si="15"/>
        <v>1558.8000000000004</v>
      </c>
      <c r="AN22" s="92">
        <f t="shared" si="15"/>
        <v>327.348</v>
      </c>
      <c r="AO22" s="92">
        <f t="shared" si="15"/>
        <v>0</v>
      </c>
      <c r="AP22" s="92">
        <f t="shared" si="15"/>
        <v>1605.564</v>
      </c>
      <c r="AQ22" s="92">
        <f t="shared" si="15"/>
        <v>1169.1</v>
      </c>
      <c r="AR22" s="92">
        <f t="shared" si="15"/>
        <v>1169.1</v>
      </c>
      <c r="AS22" s="92">
        <f t="shared" si="15"/>
        <v>0</v>
      </c>
      <c r="AT22" s="92">
        <f t="shared" si="15"/>
        <v>0</v>
      </c>
      <c r="AU22" s="92">
        <f t="shared" si="15"/>
        <v>712</v>
      </c>
      <c r="AV22" s="92">
        <f t="shared" si="15"/>
        <v>0</v>
      </c>
      <c r="AW22" s="92">
        <f t="shared" si="15"/>
        <v>0</v>
      </c>
      <c r="AX22" s="92">
        <f t="shared" si="15"/>
        <v>93.86</v>
      </c>
      <c r="AY22" s="92">
        <f t="shared" si="15"/>
        <v>0</v>
      </c>
      <c r="AZ22" s="92">
        <f t="shared" si="15"/>
        <v>0</v>
      </c>
      <c r="BA22" s="92">
        <f t="shared" si="15"/>
        <v>0</v>
      </c>
      <c r="BB22" s="92">
        <f t="shared" si="15"/>
        <v>7991.928</v>
      </c>
      <c r="BC22" s="92">
        <f t="shared" si="15"/>
        <v>0</v>
      </c>
      <c r="BD22" s="92">
        <f t="shared" si="15"/>
        <v>7991.928</v>
      </c>
      <c r="BE22" s="92">
        <f t="shared" si="15"/>
        <v>0</v>
      </c>
      <c r="BF22" s="92">
        <f t="shared" si="15"/>
        <v>1262.3911999999996</v>
      </c>
      <c r="BG22" s="92">
        <f>SUM(BG10:BG21)</f>
        <v>-2435.099999999999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6" ref="C24:L24">C22+C8</f>
        <v>10074.656898</v>
      </c>
      <c r="D24" s="98">
        <f t="shared" si="16"/>
        <v>1611.7992000000004</v>
      </c>
      <c r="E24" s="98">
        <f t="shared" si="16"/>
        <v>0</v>
      </c>
      <c r="F24" s="98">
        <f t="shared" si="16"/>
        <v>0</v>
      </c>
      <c r="G24" s="98">
        <f t="shared" si="16"/>
        <v>5769.329999999999</v>
      </c>
      <c r="H24" s="98">
        <f t="shared" si="16"/>
        <v>0</v>
      </c>
      <c r="I24" s="98">
        <f t="shared" si="16"/>
        <v>0</v>
      </c>
      <c r="J24" s="98">
        <f t="shared" si="16"/>
        <v>0</v>
      </c>
      <c r="K24" s="98">
        <f t="shared" si="16"/>
        <v>0</v>
      </c>
      <c r="L24" s="98">
        <f t="shared" si="16"/>
        <v>0</v>
      </c>
      <c r="M24" s="98" t="e">
        <f>#REF!</f>
        <v>#REF!</v>
      </c>
      <c r="N24" s="98">
        <f aca="true" t="shared" si="17" ref="N24:BG24">N22+N8</f>
        <v>0</v>
      </c>
      <c r="O24" s="98">
        <f t="shared" si="17"/>
        <v>1197.55</v>
      </c>
      <c r="P24" s="98">
        <f t="shared" si="17"/>
        <v>0</v>
      </c>
      <c r="Q24" s="98">
        <f t="shared" si="17"/>
        <v>0</v>
      </c>
      <c r="R24" s="98">
        <f t="shared" si="17"/>
        <v>0</v>
      </c>
      <c r="S24" s="98">
        <f t="shared" si="17"/>
        <v>0</v>
      </c>
      <c r="T24" s="98">
        <f t="shared" si="17"/>
        <v>0</v>
      </c>
      <c r="U24" s="98">
        <f t="shared" si="17"/>
        <v>10077.619999999999</v>
      </c>
      <c r="V24" s="98">
        <f t="shared" si="17"/>
        <v>0</v>
      </c>
      <c r="W24" s="98">
        <f t="shared" si="17"/>
        <v>91.75</v>
      </c>
      <c r="X24" s="98">
        <f t="shared" si="17"/>
        <v>4062.84</v>
      </c>
      <c r="Y24" s="98">
        <f t="shared" si="17"/>
        <v>0</v>
      </c>
      <c r="Z24" s="98">
        <f t="shared" si="17"/>
        <v>186.61</v>
      </c>
      <c r="AA24" s="98">
        <f t="shared" si="17"/>
        <v>2353.57</v>
      </c>
      <c r="AB24" s="98">
        <f t="shared" si="17"/>
        <v>947.7500000000001</v>
      </c>
      <c r="AC24" s="98">
        <f t="shared" si="17"/>
        <v>0</v>
      </c>
      <c r="AD24" s="98">
        <f t="shared" si="17"/>
        <v>0</v>
      </c>
      <c r="AE24" s="98">
        <f t="shared" si="17"/>
        <v>0</v>
      </c>
      <c r="AF24" s="98">
        <f t="shared" si="17"/>
        <v>7642.5199999999995</v>
      </c>
      <c r="AG24" s="98">
        <f t="shared" si="17"/>
        <v>9254.319200000002</v>
      </c>
      <c r="AH24" s="98">
        <f t="shared" si="17"/>
        <v>0</v>
      </c>
      <c r="AI24" s="98">
        <f t="shared" si="17"/>
        <v>0</v>
      </c>
      <c r="AJ24" s="98">
        <f t="shared" si="17"/>
        <v>0</v>
      </c>
      <c r="AK24" s="98">
        <f t="shared" si="17"/>
        <v>1044.3960000000002</v>
      </c>
      <c r="AL24" s="98">
        <f t="shared" si="17"/>
        <v>311.76000000000016</v>
      </c>
      <c r="AM24" s="98">
        <f t="shared" si="17"/>
        <v>1558.8000000000004</v>
      </c>
      <c r="AN24" s="98">
        <f t="shared" si="17"/>
        <v>327.348</v>
      </c>
      <c r="AO24" s="98">
        <f t="shared" si="17"/>
        <v>0</v>
      </c>
      <c r="AP24" s="98">
        <f t="shared" si="17"/>
        <v>1605.564</v>
      </c>
      <c r="AQ24" s="98">
        <f t="shared" si="17"/>
        <v>1169.1</v>
      </c>
      <c r="AR24" s="98">
        <f t="shared" si="17"/>
        <v>1169.1</v>
      </c>
      <c r="AS24" s="98">
        <f t="shared" si="17"/>
        <v>0</v>
      </c>
      <c r="AT24" s="98">
        <f t="shared" si="17"/>
        <v>0</v>
      </c>
      <c r="AU24" s="98">
        <f t="shared" si="17"/>
        <v>712</v>
      </c>
      <c r="AV24" s="98">
        <f t="shared" si="17"/>
        <v>0</v>
      </c>
      <c r="AW24" s="99">
        <f t="shared" si="17"/>
        <v>0</v>
      </c>
      <c r="AX24" s="99">
        <f t="shared" si="17"/>
        <v>93.86</v>
      </c>
      <c r="AY24" s="99">
        <f t="shared" si="17"/>
        <v>0</v>
      </c>
      <c r="AZ24" s="99">
        <f t="shared" si="17"/>
        <v>0</v>
      </c>
      <c r="BA24" s="99">
        <f t="shared" si="17"/>
        <v>0</v>
      </c>
      <c r="BB24" s="99">
        <f t="shared" si="17"/>
        <v>7991.928</v>
      </c>
      <c r="BC24" s="99">
        <f t="shared" si="17"/>
        <v>0</v>
      </c>
      <c r="BD24" s="99">
        <f t="shared" si="17"/>
        <v>7991.928</v>
      </c>
      <c r="BE24" s="99">
        <f t="shared" si="17"/>
        <v>0</v>
      </c>
      <c r="BF24" s="99">
        <f t="shared" si="17"/>
        <v>1262.3911999999996</v>
      </c>
      <c r="BG24" s="99">
        <f t="shared" si="17"/>
        <v>-2435.099999999999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4">
      <selection activeCell="I27" sqref="I27:L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7.32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7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9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129.9</v>
      </c>
      <c r="C14" s="123">
        <f>'2011 полн'!C10</f>
        <v>617.7855645000001</v>
      </c>
      <c r="D14" s="124">
        <f>'2011 полн'!D10</f>
        <v>134.3166</v>
      </c>
      <c r="E14" s="119">
        <f>'2011 полн'!U10</f>
        <v>808.55</v>
      </c>
      <c r="F14" s="119">
        <f>'2011 полн'!V10</f>
        <v>0</v>
      </c>
      <c r="G14" s="125">
        <f>'2011 полн'!AF10</f>
        <v>0</v>
      </c>
      <c r="H14" s="125">
        <f>'2011 полн'!AG10</f>
        <v>134.3166</v>
      </c>
      <c r="I14" s="125">
        <f>'2011 полн'!AK10</f>
        <v>87.03300000000002</v>
      </c>
      <c r="J14" s="125">
        <f>'2011 полн'!AL10</f>
        <v>25.980000000000004</v>
      </c>
      <c r="K14" s="119">
        <f>'2011 полн'!AM10+'2011 полн'!AN10+'2011 полн'!AO10+'2011 полн'!AP10+'2011 полн'!AQ10+'2011 полн'!AR10+'2011 полн'!AS10+'2011 полн'!AX10</f>
        <v>485.826</v>
      </c>
      <c r="L14" s="120">
        <f>'2011 полн'!AU10+'2011 полн'!AV10+'2011 полн'!AW10</f>
        <v>0</v>
      </c>
      <c r="M14" s="121">
        <f>'2011 полн'!BD10</f>
        <v>598.839</v>
      </c>
      <c r="N14" s="121">
        <f>'2011 полн'!BF10</f>
        <v>-464.52240000000006</v>
      </c>
      <c r="O14" s="121">
        <f>'2011 полн'!BG10</f>
        <v>-808.55</v>
      </c>
      <c r="P14" s="1"/>
      <c r="Q14" s="1"/>
    </row>
    <row r="15" spans="1:17" ht="12.75">
      <c r="A15" s="20" t="s">
        <v>59</v>
      </c>
      <c r="B15" s="123">
        <f>'2011 полн'!B11</f>
        <v>129.9</v>
      </c>
      <c r="C15" s="123">
        <f>'2011 полн'!C11</f>
        <v>617.7855645000001</v>
      </c>
      <c r="D15" s="124">
        <f>'2011 полн'!D11</f>
        <v>134.3166</v>
      </c>
      <c r="E15" s="119">
        <f>'2011 полн'!U11</f>
        <v>426.03999999999996</v>
      </c>
      <c r="F15" s="119">
        <f>'2011 полн'!V11</f>
        <v>0</v>
      </c>
      <c r="G15" s="125">
        <f>'2011 полн'!AF11</f>
        <v>123.39</v>
      </c>
      <c r="H15" s="125">
        <f>'2011 полн'!AG11</f>
        <v>257.7066</v>
      </c>
      <c r="I15" s="125">
        <f>'2011 полн'!AK11</f>
        <v>87.03300000000002</v>
      </c>
      <c r="J15" s="125">
        <f>'2011 полн'!AL11</f>
        <v>25.980000000000004</v>
      </c>
      <c r="K15" s="119">
        <f>'2011 полн'!AM11+'2011 полн'!AN11+'2011 полн'!AO11+'2011 полн'!AP11+'2011 полн'!AQ11+'2011 полн'!AR11+'2011 полн'!AS11+'2011 полн'!AX11</f>
        <v>485.826</v>
      </c>
      <c r="L15" s="120">
        <f>'2011 полн'!AU11+'2011 полн'!AV11+'2011 полн'!AW11</f>
        <v>0</v>
      </c>
      <c r="M15" s="121">
        <f>'2011 полн'!BD11</f>
        <v>598.839</v>
      </c>
      <c r="N15" s="121">
        <f>'2011 полн'!BF11</f>
        <v>-341.1324000000001</v>
      </c>
      <c r="O15" s="121">
        <f>'2011 полн'!BG11</f>
        <v>-302.65</v>
      </c>
      <c r="P15" s="1"/>
      <c r="Q15" s="1"/>
    </row>
    <row r="16" spans="1:17" ht="12.75">
      <c r="A16" s="20" t="s">
        <v>60</v>
      </c>
      <c r="B16" s="123">
        <f>'2011 полн'!B12</f>
        <v>129.9</v>
      </c>
      <c r="C16" s="123">
        <f>'2011 полн'!C12</f>
        <v>617.7855645000001</v>
      </c>
      <c r="D16" s="124">
        <f>'2011 полн'!D12</f>
        <v>134.3166</v>
      </c>
      <c r="E16" s="119">
        <f>'2011 полн'!U12</f>
        <v>618.05</v>
      </c>
      <c r="F16" s="119">
        <f>'2011 полн'!V12</f>
        <v>0</v>
      </c>
      <c r="G16" s="125">
        <f>'2011 полн'!AF12</f>
        <v>476.01</v>
      </c>
      <c r="H16" s="125">
        <f>'2011 полн'!AG12</f>
        <v>610.3266</v>
      </c>
      <c r="I16" s="125">
        <f>'2011 полн'!AK12</f>
        <v>87.03300000000002</v>
      </c>
      <c r="J16" s="125">
        <f>'2011 полн'!AL12</f>
        <v>25.980000000000004</v>
      </c>
      <c r="K16" s="119">
        <f>'2011 полн'!AM12+'2011 полн'!AN12+'2011 полн'!AO12+'2011 полн'!AP12+'2011 полн'!AQ12+'2011 полн'!AR12+'2011 полн'!AS12+'2011 полн'!AX12</f>
        <v>485.826</v>
      </c>
      <c r="L16" s="120">
        <f>'2011 полн'!AU12+'2011 полн'!AV12+'2011 полн'!AW12</f>
        <v>0</v>
      </c>
      <c r="M16" s="121">
        <f>'2011 полн'!BD12</f>
        <v>598.839</v>
      </c>
      <c r="N16" s="121">
        <f>'2011 полн'!BF12</f>
        <v>11.48759999999993</v>
      </c>
      <c r="O16" s="121">
        <f>'2011 полн'!BG12</f>
        <v>-142.03999999999996</v>
      </c>
      <c r="P16" s="1"/>
      <c r="Q16" s="1"/>
    </row>
    <row r="17" spans="1:17" ht="12.75">
      <c r="A17" s="20" t="s">
        <v>61</v>
      </c>
      <c r="B17" s="123">
        <f>'2011 полн'!B13</f>
        <v>129.9</v>
      </c>
      <c r="C17" s="123">
        <f>'2011 полн'!C13</f>
        <v>617.7855645000001</v>
      </c>
      <c r="D17" s="124">
        <f>'2011 полн'!D13</f>
        <v>134.3166</v>
      </c>
      <c r="E17" s="119">
        <f>'2011 полн'!U13</f>
        <v>618.05</v>
      </c>
      <c r="F17" s="119">
        <f>'2011 полн'!V13</f>
        <v>0</v>
      </c>
      <c r="G17" s="125">
        <f>'2011 полн'!AF13</f>
        <v>383.01</v>
      </c>
      <c r="H17" s="125">
        <f>'2011 полн'!AG13</f>
        <v>517.3266</v>
      </c>
      <c r="I17" s="125">
        <f>'2011 полн'!AK13</f>
        <v>87.03300000000002</v>
      </c>
      <c r="J17" s="125">
        <f>'2011 полн'!AL13</f>
        <v>25.980000000000004</v>
      </c>
      <c r="K17" s="119">
        <f>'2011 полн'!AM13+'2011 полн'!AN13+'2011 полн'!AO13+'2011 полн'!AP13+'2011 полн'!AQ13+'2011 полн'!AR13+'2011 полн'!AS13+'2011 полн'!AX13</f>
        <v>485.826</v>
      </c>
      <c r="L17" s="120">
        <f>'2011 полн'!AU13+'2011 полн'!AV13+'2011 полн'!AW13</f>
        <v>0</v>
      </c>
      <c r="M17" s="121">
        <f>'2011 полн'!BD13</f>
        <v>598.839</v>
      </c>
      <c r="N17" s="121">
        <f>'2011 полн'!BF13</f>
        <v>-81.51240000000007</v>
      </c>
      <c r="O17" s="121">
        <f>'2011 полн'!BG13</f>
        <v>-235.03999999999996</v>
      </c>
      <c r="P17" s="1"/>
      <c r="Q17" s="1"/>
    </row>
    <row r="18" spans="1:17" ht="12.75">
      <c r="A18" s="20" t="s">
        <v>62</v>
      </c>
      <c r="B18" s="123">
        <f>'2011 полн'!B14</f>
        <v>129.9</v>
      </c>
      <c r="C18" s="123">
        <f>'2011 полн'!C14</f>
        <v>950.43933</v>
      </c>
      <c r="D18" s="124">
        <f>'2011 полн'!D14</f>
        <v>134.3166</v>
      </c>
      <c r="E18" s="119">
        <f>'2011 полн'!U14</f>
        <v>950.8499999999999</v>
      </c>
      <c r="F18" s="119">
        <f>'2011 полн'!V14</f>
        <v>0</v>
      </c>
      <c r="G18" s="125">
        <f>'2011 полн'!AF14</f>
        <v>380</v>
      </c>
      <c r="H18" s="125">
        <f>'2011 полн'!AG14</f>
        <v>514.3166</v>
      </c>
      <c r="I18" s="125">
        <f>'2011 полн'!AK14</f>
        <v>87.03300000000002</v>
      </c>
      <c r="J18" s="125">
        <f>'2011 полн'!AL14</f>
        <v>25.980000000000004</v>
      </c>
      <c r="K18" s="119">
        <f>'2011 полн'!AM14+'2011 полн'!AN14+'2011 полн'!AO14+'2011 полн'!AP14+'2011 полн'!AQ14+'2011 полн'!AR14+'2011 полн'!AS14+'2011 полн'!AX14</f>
        <v>485.826</v>
      </c>
      <c r="L18" s="120">
        <f>'2011 полн'!AU14+'2011 полн'!AV14+'2011 полн'!AW14</f>
        <v>0</v>
      </c>
      <c r="M18" s="121">
        <f>'2011 полн'!BD14</f>
        <v>598.839</v>
      </c>
      <c r="N18" s="121">
        <f>'2011 полн'!BF14</f>
        <v>-84.52240000000006</v>
      </c>
      <c r="O18" s="121">
        <f>'2011 полн'!BG14</f>
        <v>-570.8499999999999</v>
      </c>
      <c r="P18" s="1"/>
      <c r="Q18" s="1"/>
    </row>
    <row r="19" spans="1:17" ht="12.75">
      <c r="A19" s="20" t="s">
        <v>63</v>
      </c>
      <c r="B19" s="123">
        <f>'2011 полн'!B15</f>
        <v>129.9</v>
      </c>
      <c r="C19" s="123">
        <f>'2011 полн'!C15</f>
        <v>950.43933</v>
      </c>
      <c r="D19" s="124">
        <f>'2011 полн'!D15</f>
        <v>134.3166</v>
      </c>
      <c r="E19" s="119">
        <f>'2011 полн'!U15</f>
        <v>950.8599999999999</v>
      </c>
      <c r="F19" s="119">
        <f>'2011 полн'!V15</f>
        <v>0</v>
      </c>
      <c r="G19" s="125">
        <f>'2011 полн'!AF15</f>
        <v>1898.31</v>
      </c>
      <c r="H19" s="125">
        <f>'2011 полн'!AG15</f>
        <v>2032.6266</v>
      </c>
      <c r="I19" s="125">
        <f>'2011 полн'!AK15</f>
        <v>87.03300000000002</v>
      </c>
      <c r="J19" s="125">
        <f>'2011 полн'!AL15</f>
        <v>25.980000000000004</v>
      </c>
      <c r="K19" s="119">
        <f>'2011 полн'!AM15+'2011 полн'!AN15+'2011 полн'!AO15+'2011 полн'!AP15+'2011 полн'!AQ15+'2011 полн'!AR15+'2011 полн'!AS15+'2011 полн'!AX15</f>
        <v>485.826</v>
      </c>
      <c r="L19" s="120">
        <f>'2011 полн'!AU15+'2011 полн'!AV15+'2011 полн'!AW15</f>
        <v>0</v>
      </c>
      <c r="M19" s="121">
        <f>'2011 полн'!BD15</f>
        <v>598.839</v>
      </c>
      <c r="N19" s="121">
        <f>'2011 полн'!BF15</f>
        <v>1433.7876</v>
      </c>
      <c r="O19" s="121">
        <f>'2011 полн'!BG15</f>
        <v>947.45</v>
      </c>
      <c r="P19" s="1"/>
      <c r="Q19" s="1"/>
    </row>
    <row r="20" spans="1:15" ht="12.75">
      <c r="A20" s="20" t="s">
        <v>64</v>
      </c>
      <c r="B20" s="123">
        <f>'2011 полн'!B16</f>
        <v>129.9</v>
      </c>
      <c r="C20" s="123">
        <f>'2011 полн'!C16</f>
        <v>950.43933</v>
      </c>
      <c r="D20" s="124">
        <f>'2011 полн'!D16</f>
        <v>134.3166</v>
      </c>
      <c r="E20" s="119">
        <f>'2011 полн'!U16</f>
        <v>950.8499999999999</v>
      </c>
      <c r="F20" s="119">
        <f>'2011 полн'!V16</f>
        <v>0</v>
      </c>
      <c r="G20" s="125">
        <f>'2011 полн'!AF16</f>
        <v>656.22</v>
      </c>
      <c r="H20" s="125">
        <f>'2011 полн'!AG16</f>
        <v>790.5366</v>
      </c>
      <c r="I20" s="125">
        <f>'2011 полн'!AK16</f>
        <v>87.03300000000002</v>
      </c>
      <c r="J20" s="125">
        <f>'2011 полн'!AL16</f>
        <v>25.980000000000004</v>
      </c>
      <c r="K20" s="119">
        <f>'2011 полн'!AM16+'2011 полн'!AN16+'2011 полн'!AO16+'2011 полн'!AP16+'2011 полн'!AQ16+'2011 полн'!AR16+'2011 полн'!AS16+'2011 полн'!AX16</f>
        <v>504.68600000000004</v>
      </c>
      <c r="L20" s="120">
        <f>'2011 полн'!AU16+'2011 полн'!AV16+'2011 полн'!AW16</f>
        <v>0</v>
      </c>
      <c r="M20" s="121">
        <f>'2011 полн'!BD16</f>
        <v>617.6990000000001</v>
      </c>
      <c r="N20" s="121">
        <f>'2011 полн'!BF16</f>
        <v>172.83759999999995</v>
      </c>
      <c r="O20" s="121">
        <f>'2011 полн'!BG16</f>
        <v>-294.6299999999999</v>
      </c>
    </row>
    <row r="21" spans="1:15" ht="12.75">
      <c r="A21" s="20" t="s">
        <v>65</v>
      </c>
      <c r="B21" s="123">
        <f>'2011 полн'!B17</f>
        <v>129.9</v>
      </c>
      <c r="C21" s="123">
        <f>'2011 полн'!C17</f>
        <v>950.43933</v>
      </c>
      <c r="D21" s="124">
        <f>'2011 полн'!D17</f>
        <v>134.3166</v>
      </c>
      <c r="E21" s="119">
        <f>'2011 полн'!U17</f>
        <v>950.8499999999999</v>
      </c>
      <c r="F21" s="119">
        <f>'2011 полн'!V17</f>
        <v>0</v>
      </c>
      <c r="G21" s="125">
        <f>'2011 полн'!AF17</f>
        <v>446.07</v>
      </c>
      <c r="H21" s="125">
        <f>'2011 полн'!AG17</f>
        <v>580.3866</v>
      </c>
      <c r="I21" s="125">
        <f>'2011 полн'!AK17</f>
        <v>87.03300000000002</v>
      </c>
      <c r="J21" s="125">
        <f>'2011 полн'!AL17</f>
        <v>25.980000000000004</v>
      </c>
      <c r="K21" s="119">
        <f>'2011 полн'!AM17+'2011 полн'!AN17+'2011 полн'!AO17+'2011 полн'!AP17+'2011 полн'!AQ17+'2011 полн'!AR17+'2011 полн'!AS17+'2011 полн'!AX17</f>
        <v>485.826</v>
      </c>
      <c r="L21" s="120">
        <f>'2011 полн'!AU17+'2011 полн'!AV17+'2011 полн'!AW17</f>
        <v>0</v>
      </c>
      <c r="M21" s="121">
        <f>'2011 полн'!BD17</f>
        <v>598.839</v>
      </c>
      <c r="N21" s="121">
        <f>'2011 полн'!BF17</f>
        <v>-18.45240000000001</v>
      </c>
      <c r="O21" s="121">
        <f>'2011 полн'!BG17</f>
        <v>-504.7799999999999</v>
      </c>
    </row>
    <row r="22" spans="1:15" ht="12.75">
      <c r="A22" s="20" t="s">
        <v>66</v>
      </c>
      <c r="B22" s="123">
        <f>'2011 полн'!B18</f>
        <v>129.9</v>
      </c>
      <c r="C22" s="123">
        <f>'2011 полн'!C18</f>
        <v>950.43933</v>
      </c>
      <c r="D22" s="124">
        <f>'2011 полн'!D18</f>
        <v>134.3166</v>
      </c>
      <c r="E22" s="119">
        <f>'2011 полн'!U18</f>
        <v>950.8799999999999</v>
      </c>
      <c r="F22" s="119">
        <f>'2011 полн'!V18</f>
        <v>0</v>
      </c>
      <c r="G22" s="125">
        <f>'2011 полн'!AF18</f>
        <v>868.04</v>
      </c>
      <c r="H22" s="125">
        <f>'2011 полн'!AG18</f>
        <v>1002.3566</v>
      </c>
      <c r="I22" s="125">
        <f>'2011 полн'!AK18</f>
        <v>87.03300000000002</v>
      </c>
      <c r="J22" s="125">
        <f>'2011 полн'!AL18</f>
        <v>25.980000000000004</v>
      </c>
      <c r="K22" s="119">
        <f>'2011 полн'!AM18+'2011 полн'!AN18+'2011 полн'!AO18+'2011 полн'!AP18+'2011 полн'!AQ18+'2011 полн'!AR18+'2011 полн'!AS18+'2011 полн'!AX18</f>
        <v>485.826</v>
      </c>
      <c r="L22" s="120">
        <f>'2011 полн'!AU18+'2011 полн'!AV18+'2011 полн'!AW18</f>
        <v>0</v>
      </c>
      <c r="M22" s="121">
        <f>'2011 полн'!BD18</f>
        <v>598.839</v>
      </c>
      <c r="N22" s="121">
        <f>'2011 полн'!BF18</f>
        <v>403.5175999999999</v>
      </c>
      <c r="O22" s="121">
        <f>'2011 полн'!BG18</f>
        <v>-82.83999999999992</v>
      </c>
    </row>
    <row r="23" spans="1:15" ht="12.75">
      <c r="A23" s="20" t="s">
        <v>67</v>
      </c>
      <c r="B23" s="123">
        <f>'2011 полн'!B19</f>
        <v>129.9</v>
      </c>
      <c r="C23" s="123">
        <f>'2011 полн'!C19</f>
        <v>950.43933</v>
      </c>
      <c r="D23" s="124">
        <f>'2011 полн'!D19</f>
        <v>134.3166</v>
      </c>
      <c r="E23" s="119">
        <f>'2011 полн'!U19</f>
        <v>950.8799999999999</v>
      </c>
      <c r="F23" s="119">
        <f>'2011 полн'!V19</f>
        <v>0</v>
      </c>
      <c r="G23" s="125">
        <f>'2011 полн'!AF19</f>
        <v>890.1699999999998</v>
      </c>
      <c r="H23" s="125">
        <f>'2011 полн'!AG19</f>
        <v>1024.4865999999997</v>
      </c>
      <c r="I23" s="125">
        <f>'2011 полн'!AK19</f>
        <v>87.03300000000002</v>
      </c>
      <c r="J23" s="125">
        <f>'2011 полн'!AL19</f>
        <v>25.980000000000004</v>
      </c>
      <c r="K23" s="119">
        <f>'2011 полн'!AM19+'2011 полн'!AN19+'2011 полн'!AO19+'2011 полн'!AP19+'2011 полн'!AQ19+'2011 полн'!AR19+'2011 полн'!AS19+'2011 полн'!AX19</f>
        <v>560.826</v>
      </c>
      <c r="L23" s="120">
        <f>'2011 полн'!AU19+'2011 полн'!AV19+'2011 полн'!AW19</f>
        <v>712</v>
      </c>
      <c r="M23" s="121">
        <f>'2011 полн'!BD19</f>
        <v>1385.839</v>
      </c>
      <c r="N23" s="121">
        <f>'2011 полн'!BF19</f>
        <v>-361.3524000000002</v>
      </c>
      <c r="O23" s="121">
        <f>'2011 полн'!BG19</f>
        <v>-60.710000000000036</v>
      </c>
    </row>
    <row r="24" spans="1:15" ht="12.75">
      <c r="A24" s="20" t="s">
        <v>68</v>
      </c>
      <c r="B24" s="123">
        <f>'2011 полн'!B20</f>
        <v>129.9</v>
      </c>
      <c r="C24" s="123">
        <f>'2011 полн'!C20</f>
        <v>950.43933</v>
      </c>
      <c r="D24" s="124">
        <f>'2011 полн'!D20</f>
        <v>134.3166</v>
      </c>
      <c r="E24" s="119">
        <f>'2011 полн'!U20</f>
        <v>950.8799999999999</v>
      </c>
      <c r="F24" s="119">
        <f>'2011 полн'!V20</f>
        <v>0</v>
      </c>
      <c r="G24" s="125">
        <f>'2011 полн'!AF20</f>
        <v>341.64000000000004</v>
      </c>
      <c r="H24" s="125">
        <f>'2011 полн'!AG20</f>
        <v>475.95660000000004</v>
      </c>
      <c r="I24" s="125">
        <f>'2011 полн'!AK20</f>
        <v>87.03300000000002</v>
      </c>
      <c r="J24" s="125">
        <f>'2011 полн'!AL20</f>
        <v>25.980000000000004</v>
      </c>
      <c r="K24" s="119">
        <f>'2011 полн'!AM20+'2011 полн'!AN20+'2011 полн'!AO20+'2011 полн'!AP20+'2011 полн'!AQ20+'2011 полн'!AR20+'2011 полн'!AS20+'2011 полн'!AX20</f>
        <v>485.826</v>
      </c>
      <c r="L24" s="120">
        <f>'2011 полн'!AU20+'2011 полн'!AV20+'2011 полн'!AW20</f>
        <v>0</v>
      </c>
      <c r="M24" s="121">
        <f>'2011 полн'!BD20</f>
        <v>598.839</v>
      </c>
      <c r="N24" s="121">
        <f>'2011 полн'!BF20</f>
        <v>-122.88240000000002</v>
      </c>
      <c r="O24" s="121">
        <f>'2011 полн'!BG20</f>
        <v>-609.2399999999998</v>
      </c>
    </row>
    <row r="25" spans="1:15" ht="13.5" thickBot="1">
      <c r="A25" s="126" t="s">
        <v>69</v>
      </c>
      <c r="B25" s="123">
        <f>'2011 полн'!B21</f>
        <v>129.9</v>
      </c>
      <c r="C25" s="123">
        <f>'2011 полн'!C21</f>
        <v>950.43933</v>
      </c>
      <c r="D25" s="124">
        <f>'2011 полн'!D21</f>
        <v>134.3166</v>
      </c>
      <c r="E25" s="119">
        <f>'2011 полн'!U21</f>
        <v>950.8799999999999</v>
      </c>
      <c r="F25" s="119">
        <f>'2011 полн'!V21</f>
        <v>0</v>
      </c>
      <c r="G25" s="125">
        <f>'2011 полн'!AF21</f>
        <v>1179.66</v>
      </c>
      <c r="H25" s="125">
        <f>'2011 полн'!AG21</f>
        <v>1313.9766</v>
      </c>
      <c r="I25" s="125">
        <f>'2011 полн'!AK21</f>
        <v>87.03300000000002</v>
      </c>
      <c r="J25" s="125">
        <f>'2011 полн'!AL21</f>
        <v>25.980000000000004</v>
      </c>
      <c r="K25" s="119">
        <f>'2011 полн'!AM21+'2011 полн'!AN21+'2011 полн'!AO21+'2011 полн'!AP21+'2011 полн'!AQ21+'2011 полн'!AR21+'2011 полн'!AS21+'2011 полн'!AX21</f>
        <v>485.826</v>
      </c>
      <c r="L25" s="120">
        <f>'2011 полн'!AU21+'2011 полн'!AV21+'2011 полн'!AW21</f>
        <v>0</v>
      </c>
      <c r="M25" s="121">
        <f>'2011 полн'!BD21</f>
        <v>598.839</v>
      </c>
      <c r="N25" s="121">
        <f>'2011 полн'!BF21</f>
        <v>715.1375999999999</v>
      </c>
      <c r="O25" s="121">
        <f>'2011 полн'!BG21</f>
        <v>228.7800000000002</v>
      </c>
    </row>
    <row r="26" spans="1:15" ht="13.5" thickBot="1">
      <c r="A26" s="270" t="s">
        <v>87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140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10074.656898</v>
      </c>
      <c r="D27" s="111">
        <f t="shared" si="0"/>
        <v>1611.7992000000004</v>
      </c>
      <c r="E27" s="111">
        <f t="shared" si="0"/>
        <v>10077.619999999999</v>
      </c>
      <c r="F27" s="111">
        <f t="shared" si="0"/>
        <v>0</v>
      </c>
      <c r="G27" s="111">
        <f t="shared" si="0"/>
        <v>7642.5199999999995</v>
      </c>
      <c r="H27" s="111">
        <f t="shared" si="0"/>
        <v>9254.319200000002</v>
      </c>
      <c r="I27" s="111">
        <f t="shared" si="0"/>
        <v>1044.3960000000002</v>
      </c>
      <c r="J27" s="111">
        <f t="shared" si="0"/>
        <v>311.76000000000016</v>
      </c>
      <c r="K27" s="111">
        <f t="shared" si="0"/>
        <v>5923.772</v>
      </c>
      <c r="L27" s="111">
        <f t="shared" si="0"/>
        <v>712</v>
      </c>
      <c r="M27" s="111">
        <f t="shared" si="0"/>
        <v>7991.928</v>
      </c>
      <c r="N27" s="111">
        <f t="shared" si="0"/>
        <v>1262.3911999999996</v>
      </c>
      <c r="O27" s="111">
        <f>SUM(O14:O26)</f>
        <v>-2435.099999999999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12180.96</v>
      </c>
      <c r="B31" s="128">
        <v>0</v>
      </c>
      <c r="C31" s="221">
        <f>A31-B31</f>
        <v>12180.96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2012-05-23T10:22:12Z</dcterms:modified>
  <cp:category/>
  <cp:version/>
  <cp:contentType/>
  <cp:contentStatus/>
</cp:coreProperties>
</file>