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<sst xmlns="http://schemas.openxmlformats.org/spreadsheetml/2006/main" count="121" uniqueCount="99">
  <si>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</si>
  <si>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</si>
  <si>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</si>
  <si>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</si>
  <si>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</si>
  <si>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</si>
  <si>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</si>
  <si>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</si>
  <si>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</si>
  <si>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</si>
  <si>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</si>
  <si>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</si>
  <si>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</si>
  <si>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</si>
  <si>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</si>
  <si>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</si>
  <si>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</si>
  <si>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</si>
  <si>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</si>
  <si>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</si>
  <si>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</si>
  <si>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</si>
  <si>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</si>
  <si>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</si>
  <si>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</si>
  <si>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</si>
  <si>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</si>
  <si>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</si>
  <si>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</si>
  <si>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</si>
  <si>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</si>
  <si>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</si>
  <si>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</si>
  <si>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</si>
  <si>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</si>
  <si>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</si>
  <si>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</si>
  <si>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</si>
  <si>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</si>
  <si>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</si>
  <si>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</si>
  <si>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</si>
  <si>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</si>
  <si>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</si>
  <si>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</si>
  <si>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</si>
  <si>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</si>
  <si>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</si>
  <si>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</si>
  <si>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</si>
  <si>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</si>
  <si>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</si>
  <si>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</si>
  <si>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</si>
  <si>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</si>
  <si>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</si>
  <si>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</si>
  <si>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</si>
  <si>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</si>
  <si>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</si>
  <si>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</si>
  <si>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</si>
  <si>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</si>
  <si>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</si>
  <si>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</si>
  <si>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</si>
  <si>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</si>
  <si>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</si>
  <si>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</si>
  <si>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</si>
  <si>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</si>
  <si>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</si>
  <si>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</si>
  <si>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</si>
  <si>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</si>
  <si>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</si>
  <si>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</si>
  <si>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</si>
  <si>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</si>
  <si>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</si>
  <si>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</si>
  <si>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</si>
  <si>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</si>
  <si>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</si>
  <si>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</si>
  <si>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</si>
  <si>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</si>
  <si>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</si>
  <si>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</si>
  <si>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</si>
  <si>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</si>
  <si>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</si>
  <si>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</si>
  <si>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</si>
  <si>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</si>
  <si>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</si>
  <si>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</si>
  <si>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(0 руб.*площадь)</t>
  </si>
  <si>
    <t>Выписка по лицевому счету по адресу г. Таштагол ул. Советская, д.31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</si>
</sst>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4" fontId="0" fillId="37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39" xfId="0" applyFont="1" applyFill="1" applyBorder="1" applyAlignment="1">
      <alignment horizontal="center" textRotation="90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4" fontId="2" fillId="0" borderId="41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6" fillId="0" borderId="42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55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4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39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4" fontId="8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28" fillId="0" borderId="23" xfId="34" applyNumberFormat="1" applyFont="1" applyFill="1" applyBorder="1" applyAlignment="1">
      <alignment horizontal="center" vertical="center" wrapText="1"/>
      <protection/>
    </xf>
    <xf numFmtId="4" fontId="28" fillId="34" borderId="28" xfId="0" applyNumberFormat="1" applyFont="1" applyFill="1" applyBorder="1" applyAlignment="1">
      <alignment horizontal="right" wrapText="1"/>
    </xf>
    <xf numFmtId="4" fontId="28" fillId="0" borderId="19" xfId="0" applyNumberFormat="1" applyFont="1" applyBorder="1" applyAlignment="1">
      <alignment wrapText="1"/>
    </xf>
    <xf numFmtId="4" fontId="28" fillId="0" borderId="20" xfId="0" applyNumberFormat="1" applyFont="1" applyBorder="1" applyAlignment="1">
      <alignment wrapText="1"/>
    </xf>
    <xf numFmtId="4" fontId="28" fillId="0" borderId="22" xfId="0" applyNumberFormat="1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35" borderId="22" xfId="0" applyFont="1" applyFill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2" fontId="8" fillId="34" borderId="19" xfId="0" applyNumberFormat="1" applyFont="1" applyFill="1" applyBorder="1" applyAlignment="1">
      <alignment horizontal="center"/>
    </xf>
    <xf numFmtId="0" fontId="28" fillId="0" borderId="22" xfId="0" applyFont="1" applyBorder="1" applyAlignment="1">
      <alignment wrapText="1"/>
    </xf>
    <xf numFmtId="4" fontId="28" fillId="34" borderId="28" xfId="0" applyNumberFormat="1" applyFont="1" applyFill="1" applyBorder="1" applyAlignment="1">
      <alignment horizontal="right"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28" fillId="35" borderId="26" xfId="0" applyFont="1" applyFill="1" applyBorder="1" applyAlignment="1">
      <alignment/>
    </xf>
    <xf numFmtId="0" fontId="29" fillId="0" borderId="23" xfId="0" applyFont="1" applyBorder="1" applyAlignment="1">
      <alignment wrapText="1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8" fillId="0" borderId="59" xfId="0" applyFont="1" applyBorder="1" applyAlignment="1">
      <alignment wrapText="1"/>
    </xf>
    <xf numFmtId="0" fontId="28" fillId="35" borderId="22" xfId="0" applyFont="1" applyFill="1" applyBorder="1" applyAlignment="1">
      <alignment/>
    </xf>
    <xf numFmtId="0" fontId="29" fillId="0" borderId="18" xfId="0" applyFont="1" applyBorder="1" applyAlignment="1">
      <alignment wrapText="1"/>
    </xf>
    <xf numFmtId="0" fontId="29" fillId="0" borderId="2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4"/>
  <sheetViews>
    <sheetView zoomScalePageLayoutView="0" workbookViewId="0" topLeftCell="A1">
      <pane xSplit="2" ySplit="7" topLeftCell="BA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67" t="s">
        <v>1</v>
      </c>
      <c r="B3" s="193" t="s">
        <v>2</v>
      </c>
      <c r="C3" s="195" t="s">
        <v>3</v>
      </c>
      <c r="D3" s="197" t="s">
        <v>4</v>
      </c>
      <c r="E3" s="167" t="s">
        <v>5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99"/>
      <c r="S3" s="167"/>
      <c r="T3" s="168"/>
      <c r="U3" s="167" t="s">
        <v>6</v>
      </c>
      <c r="V3" s="168"/>
      <c r="W3" s="171" t="s">
        <v>7</v>
      </c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  <c r="AJ3" s="177" t="s">
        <v>8</v>
      </c>
      <c r="AK3" s="180" t="s">
        <v>9</v>
      </c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2"/>
      <c r="BF3" s="186" t="s">
        <v>10</v>
      </c>
      <c r="BG3" s="155" t="s">
        <v>11</v>
      </c>
    </row>
    <row r="4" spans="1:59" ht="51.75" customHeight="1" hidden="1" thickBot="1">
      <c r="A4" s="192"/>
      <c r="B4" s="194"/>
      <c r="C4" s="196"/>
      <c r="D4" s="198"/>
      <c r="E4" s="192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  <c r="S4" s="169"/>
      <c r="T4" s="170"/>
      <c r="U4" s="169"/>
      <c r="V4" s="170"/>
      <c r="W4" s="174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6"/>
      <c r="AJ4" s="178"/>
      <c r="AK4" s="183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5"/>
      <c r="BF4" s="187"/>
      <c r="BG4" s="156"/>
    </row>
    <row r="5" spans="1:61" ht="19.5" customHeight="1">
      <c r="A5" s="192"/>
      <c r="B5" s="194"/>
      <c r="C5" s="196"/>
      <c r="D5" s="198"/>
      <c r="E5" s="158" t="s">
        <v>12</v>
      </c>
      <c r="F5" s="159"/>
      <c r="G5" s="158" t="s">
        <v>13</v>
      </c>
      <c r="H5" s="159"/>
      <c r="I5" s="158" t="s">
        <v>14</v>
      </c>
      <c r="J5" s="159"/>
      <c r="K5" s="158" t="s">
        <v>15</v>
      </c>
      <c r="L5" s="159"/>
      <c r="M5" s="158" t="s">
        <v>16</v>
      </c>
      <c r="N5" s="159"/>
      <c r="O5" s="162" t="s">
        <v>17</v>
      </c>
      <c r="P5" s="162"/>
      <c r="Q5" s="158" t="s">
        <v>18</v>
      </c>
      <c r="R5" s="159"/>
      <c r="S5" s="162" t="s">
        <v>19</v>
      </c>
      <c r="T5" s="159"/>
      <c r="U5" s="165" t="s">
        <v>20</v>
      </c>
      <c r="V5" s="189" t="s">
        <v>21</v>
      </c>
      <c r="W5" s="151" t="s">
        <v>22</v>
      </c>
      <c r="X5" s="151" t="s">
        <v>23</v>
      </c>
      <c r="Y5" s="151" t="s">
        <v>24</v>
      </c>
      <c r="Z5" s="151" t="s">
        <v>25</v>
      </c>
      <c r="AA5" s="151" t="s">
        <v>26</v>
      </c>
      <c r="AB5" s="151" t="s">
        <v>27</v>
      </c>
      <c r="AC5" s="151" t="s">
        <v>28</v>
      </c>
      <c r="AD5" s="153" t="s">
        <v>29</v>
      </c>
      <c r="AE5" s="153" t="s">
        <v>30</v>
      </c>
      <c r="AF5" s="141" t="s">
        <v>31</v>
      </c>
      <c r="AG5" s="143" t="s">
        <v>32</v>
      </c>
      <c r="AH5" s="145" t="s">
        <v>33</v>
      </c>
      <c r="AI5" s="147" t="s">
        <v>34</v>
      </c>
      <c r="AJ5" s="178"/>
      <c r="AK5" s="149" t="s">
        <v>35</v>
      </c>
      <c r="AL5" s="139" t="s">
        <v>36</v>
      </c>
      <c r="AM5" s="139" t="s">
        <v>37</v>
      </c>
      <c r="AN5" s="127" t="s">
        <v>38</v>
      </c>
      <c r="AO5" s="139" t="s">
        <v>39</v>
      </c>
      <c r="AP5" s="127" t="s">
        <v>40</v>
      </c>
      <c r="AQ5" s="127" t="s">
        <v>41</v>
      </c>
      <c r="AR5" s="127" t="s">
        <v>42</v>
      </c>
      <c r="AS5" s="127" t="s">
        <v>43</v>
      </c>
      <c r="AT5" s="127" t="s">
        <v>44</v>
      </c>
      <c r="AU5" s="133" t="s">
        <v>45</v>
      </c>
      <c r="AV5" s="135" t="s">
        <v>46</v>
      </c>
      <c r="AW5" s="133" t="s">
        <v>47</v>
      </c>
      <c r="AX5" s="137" t="s">
        <v>48</v>
      </c>
      <c r="AY5" s="7"/>
      <c r="AZ5" s="125" t="s">
        <v>49</v>
      </c>
      <c r="BA5" s="127" t="s">
        <v>50</v>
      </c>
      <c r="BB5" s="127" t="s">
        <v>51</v>
      </c>
      <c r="BC5" s="129" t="s">
        <v>52</v>
      </c>
      <c r="BD5" s="131" t="s">
        <v>53</v>
      </c>
      <c r="BE5" s="127" t="s">
        <v>54</v>
      </c>
      <c r="BF5" s="187"/>
      <c r="BG5" s="156"/>
      <c r="BH5" s="5"/>
      <c r="BI5" s="6"/>
    </row>
    <row r="6" spans="1:61" ht="56.25" customHeight="1" thickBot="1">
      <c r="A6" s="192"/>
      <c r="B6" s="194"/>
      <c r="C6" s="196"/>
      <c r="D6" s="198"/>
      <c r="E6" s="160"/>
      <c r="F6" s="161"/>
      <c r="G6" s="160"/>
      <c r="H6" s="161"/>
      <c r="I6" s="160"/>
      <c r="J6" s="161"/>
      <c r="K6" s="160"/>
      <c r="L6" s="161"/>
      <c r="M6" s="160"/>
      <c r="N6" s="161"/>
      <c r="O6" s="163"/>
      <c r="P6" s="163"/>
      <c r="Q6" s="160"/>
      <c r="R6" s="161"/>
      <c r="S6" s="164"/>
      <c r="T6" s="161"/>
      <c r="U6" s="166"/>
      <c r="V6" s="190"/>
      <c r="W6" s="152"/>
      <c r="X6" s="152"/>
      <c r="Y6" s="152"/>
      <c r="Z6" s="152"/>
      <c r="AA6" s="152"/>
      <c r="AB6" s="152"/>
      <c r="AC6" s="152"/>
      <c r="AD6" s="154"/>
      <c r="AE6" s="154"/>
      <c r="AF6" s="142"/>
      <c r="AG6" s="144"/>
      <c r="AH6" s="146"/>
      <c r="AI6" s="148"/>
      <c r="AJ6" s="179"/>
      <c r="AK6" s="150"/>
      <c r="AL6" s="140"/>
      <c r="AM6" s="140"/>
      <c r="AN6" s="128"/>
      <c r="AO6" s="140"/>
      <c r="AP6" s="128"/>
      <c r="AQ6" s="128"/>
      <c r="AR6" s="128"/>
      <c r="AS6" s="128"/>
      <c r="AT6" s="128"/>
      <c r="AU6" s="134"/>
      <c r="AV6" s="136"/>
      <c r="AW6" s="134"/>
      <c r="AX6" s="138"/>
      <c r="AY6" s="8" t="s">
        <v>55</v>
      </c>
      <c r="AZ6" s="126"/>
      <c r="BA6" s="128"/>
      <c r="BB6" s="128"/>
      <c r="BC6" s="130"/>
      <c r="BD6" s="132"/>
      <c r="BE6" s="128"/>
      <c r="BF6" s="188"/>
      <c r="BG6" s="157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12" ht="12.75">
      <c r="A10" s="20" t="s">
        <v>58</v>
      </c>
      <c r="B10" s="21">
        <v>32.1</v>
      </c>
      <c r="C10" s="22">
        <f>(B10*0.87)+((B10*5.17*0.9*0.9*0.9)+(B10*2.51*0.9*0.9*0.9))</f>
        <v>207.645912</v>
      </c>
      <c r="D10" s="23">
        <v>33.1914</v>
      </c>
      <c r="E10" s="47">
        <v>0</v>
      </c>
      <c r="F10" s="47">
        <v>0</v>
      </c>
      <c r="G10" s="47">
        <v>121.02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13">
        <v>58.74</v>
      </c>
      <c r="N10" s="47">
        <v>0</v>
      </c>
      <c r="O10" s="113">
        <v>27.93</v>
      </c>
      <c r="P10" s="57">
        <v>0</v>
      </c>
      <c r="Q10" s="26">
        <v>0</v>
      </c>
      <c r="R10" s="27">
        <v>0</v>
      </c>
      <c r="S10" s="26">
        <v>0</v>
      </c>
      <c r="T10" s="27">
        <v>0</v>
      </c>
      <c r="U10" s="30">
        <f aca="true" t="shared" si="0" ref="U10:V21">E10+G10+I10+K10+M10+O10+Q10+S10</f>
        <v>207.69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33.1914</v>
      </c>
      <c r="AH10" s="34">
        <f aca="true" t="shared" si="1" ref="AH10:AI21">AC10</f>
        <v>0</v>
      </c>
      <c r="AI10" s="34">
        <f t="shared" si="1"/>
        <v>0</v>
      </c>
      <c r="AJ10" s="114"/>
      <c r="AK10" s="35">
        <f aca="true" t="shared" si="2" ref="AK10:AK16">0.67*B10</f>
        <v>21.507</v>
      </c>
      <c r="AL10" s="35">
        <f aca="true" t="shared" si="3" ref="AL10:AL16">B10*0.2</f>
        <v>6.420000000000001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35"/>
      <c r="AU10" s="45"/>
      <c r="AV10" s="115"/>
      <c r="AW10" s="45"/>
      <c r="AX10" s="45"/>
      <c r="AY10" s="56"/>
      <c r="AZ10" s="269"/>
      <c r="BA10" s="36"/>
      <c r="BB10" s="36">
        <f>BA10*0.18</f>
        <v>0</v>
      </c>
      <c r="BC10" s="36">
        <f>SUM(AK10:BB10)</f>
        <v>27.927000000000003</v>
      </c>
      <c r="BD10" s="38"/>
      <c r="BE10" s="38">
        <f>BC10</f>
        <v>27.927000000000003</v>
      </c>
      <c r="BF10" s="38">
        <f>AG10-BE10</f>
        <v>5.264399999999998</v>
      </c>
      <c r="BG10" s="38">
        <f>AF10-U10</f>
        <v>-207.69</v>
      </c>
      <c r="BH10" s="38"/>
      <c r="BI10" s="38"/>
      <c r="BJ10" s="37"/>
      <c r="BK10" s="38"/>
      <c r="BL10" s="38"/>
      <c r="BM10" s="38"/>
      <c r="BN10" s="38"/>
      <c r="BO10" s="38"/>
      <c r="BP10" s="38"/>
      <c r="BQ10" s="38"/>
      <c r="BR10" s="37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7"/>
      <c r="CO10" s="37"/>
      <c r="CP10" s="37"/>
      <c r="CQ10" s="37"/>
      <c r="CR10" s="37"/>
      <c r="CS10" s="37"/>
      <c r="CT10" s="38"/>
      <c r="CU10" s="38"/>
      <c r="CV10" s="38"/>
      <c r="CW10" s="38"/>
      <c r="CX10" s="38"/>
      <c r="CY10" s="39"/>
      <c r="CZ10" s="39"/>
      <c r="DA10" s="36"/>
      <c r="DB10" s="14"/>
      <c r="DC10" s="14"/>
      <c r="DD10" s="19"/>
      <c r="DE10" s="40"/>
      <c r="DF10" s="41"/>
      <c r="DG10" s="42"/>
      <c r="DH10" s="43"/>
    </row>
    <row r="11" spans="1:110" ht="14.25">
      <c r="A11" s="20" t="s">
        <v>59</v>
      </c>
      <c r="B11" s="21">
        <v>32.1</v>
      </c>
      <c r="C11" s="22">
        <f>(B11*0.87)+((B11*5.17*0.9*0.9*0.9)+(B11*2.51*0.9*0.9*0.9))</f>
        <v>207.645912</v>
      </c>
      <c r="D11" s="23">
        <v>33.1914</v>
      </c>
      <c r="E11" s="47">
        <v>0</v>
      </c>
      <c r="F11" s="47">
        <v>0</v>
      </c>
      <c r="G11" s="47">
        <v>121.02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13">
        <v>58.74</v>
      </c>
      <c r="N11" s="47">
        <v>0</v>
      </c>
      <c r="O11" s="113">
        <v>27.93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207.69</v>
      </c>
      <c r="V11" s="31">
        <f t="shared" si="0"/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58.6</v>
      </c>
      <c r="AB11" s="116">
        <v>27.88</v>
      </c>
      <c r="AC11" s="116">
        <v>0</v>
      </c>
      <c r="AD11" s="117">
        <v>0</v>
      </c>
      <c r="AE11" s="117">
        <v>0</v>
      </c>
      <c r="AF11" s="32">
        <f>SUM(W11:AE11)</f>
        <v>86.48</v>
      </c>
      <c r="AG11" s="33">
        <f>AF11+V11+D11</f>
        <v>119.6714</v>
      </c>
      <c r="AH11" s="34">
        <f t="shared" si="1"/>
        <v>0</v>
      </c>
      <c r="AI11" s="34">
        <f t="shared" si="1"/>
        <v>0</v>
      </c>
      <c r="AJ11" s="114"/>
      <c r="AK11" s="35">
        <f t="shared" si="2"/>
        <v>21.507</v>
      </c>
      <c r="AL11" s="35">
        <f t="shared" si="3"/>
        <v>6.420000000000001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35"/>
      <c r="AU11" s="45"/>
      <c r="AV11" s="115"/>
      <c r="AW11" s="45"/>
      <c r="AX11" s="45"/>
      <c r="AY11" s="56"/>
      <c r="AZ11" s="269"/>
      <c r="BA11" s="36"/>
      <c r="BB11" s="36">
        <f>BA11*0.18</f>
        <v>0</v>
      </c>
      <c r="BC11" s="36">
        <f>SUM(AK11:BB11)</f>
        <v>27.927000000000003</v>
      </c>
      <c r="BD11" s="38"/>
      <c r="BE11" s="38">
        <f aca="true" t="shared" si="4" ref="BE11:BE21">BC11</f>
        <v>27.927000000000003</v>
      </c>
      <c r="BF11" s="38">
        <f aca="true" t="shared" si="5" ref="BF11:BF21">AG11-BE11</f>
        <v>91.7444</v>
      </c>
      <c r="BG11" s="38">
        <f aca="true" t="shared" si="6" ref="BG11:BG20">AF11-U11</f>
        <v>-121.21</v>
      </c>
      <c r="BH11" s="38"/>
      <c r="BI11" s="38"/>
      <c r="BJ11" s="37"/>
      <c r="BK11" s="38"/>
      <c r="BL11" s="38"/>
      <c r="BM11" s="38"/>
      <c r="BN11" s="38"/>
      <c r="BO11" s="38"/>
      <c r="BP11" s="38"/>
      <c r="BQ11" s="38"/>
      <c r="BR11" s="37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7"/>
      <c r="CO11" s="37"/>
      <c r="CP11" s="37"/>
      <c r="CQ11" s="37"/>
      <c r="CR11" s="37"/>
      <c r="CS11" s="37"/>
      <c r="CT11" s="38"/>
      <c r="CU11" s="38"/>
      <c r="CV11" s="38"/>
      <c r="CW11" s="38"/>
      <c r="CX11" s="38"/>
      <c r="CY11" s="39"/>
      <c r="CZ11" s="39"/>
      <c r="DA11" s="36"/>
      <c r="DB11" s="14"/>
      <c r="DC11" s="14"/>
      <c r="DD11" s="19"/>
      <c r="DE11" s="41"/>
      <c r="DF11" s="46"/>
    </row>
    <row r="12" spans="1:109" ht="12.75">
      <c r="A12" s="20" t="s">
        <v>60</v>
      </c>
      <c r="B12" s="21">
        <v>32.1</v>
      </c>
      <c r="C12" s="22">
        <f>(B12*0.87)+((B12*5.17*0.9*0.9*0.9)+(B12*2.51*0.9*0.9*0.9))</f>
        <v>207.645912</v>
      </c>
      <c r="D12" s="23">
        <v>33.1914</v>
      </c>
      <c r="E12" s="47">
        <v>0</v>
      </c>
      <c r="F12" s="47">
        <v>0</v>
      </c>
      <c r="G12" s="47">
        <v>121.02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13">
        <v>58.74</v>
      </c>
      <c r="N12" s="47">
        <v>0</v>
      </c>
      <c r="O12" s="113">
        <v>27.93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207.69</v>
      </c>
      <c r="V12" s="48">
        <f t="shared" si="0"/>
        <v>0</v>
      </c>
      <c r="W12" s="49">
        <v>0</v>
      </c>
      <c r="X12" s="25">
        <v>120.9</v>
      </c>
      <c r="Y12" s="25">
        <v>0</v>
      </c>
      <c r="Z12" s="25">
        <v>0</v>
      </c>
      <c r="AA12" s="25">
        <v>58.68</v>
      </c>
      <c r="AB12" s="25">
        <v>27.9</v>
      </c>
      <c r="AC12" s="25">
        <v>0</v>
      </c>
      <c r="AD12" s="24">
        <v>0</v>
      </c>
      <c r="AE12" s="25">
        <v>0</v>
      </c>
      <c r="AF12" s="50">
        <f>SUM(W12:AE12)</f>
        <v>207.48000000000002</v>
      </c>
      <c r="AG12" s="33">
        <f>AF12+V12+D12</f>
        <v>240.6714</v>
      </c>
      <c r="AH12" s="34">
        <f t="shared" si="1"/>
        <v>0</v>
      </c>
      <c r="AI12" s="34">
        <f t="shared" si="1"/>
        <v>0</v>
      </c>
      <c r="AJ12" s="114"/>
      <c r="AK12" s="35">
        <f t="shared" si="2"/>
        <v>21.507</v>
      </c>
      <c r="AL12" s="35">
        <f t="shared" si="3"/>
        <v>6.420000000000001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35"/>
      <c r="AU12" s="45"/>
      <c r="AV12" s="115"/>
      <c r="AW12" s="45"/>
      <c r="AX12" s="45"/>
      <c r="AY12" s="56"/>
      <c r="AZ12" s="269"/>
      <c r="BA12" s="36"/>
      <c r="BB12" s="36">
        <f>BA12*0.18</f>
        <v>0</v>
      </c>
      <c r="BC12" s="36">
        <f>SUM(AK12:BB12)</f>
        <v>27.927000000000003</v>
      </c>
      <c r="BD12" s="38"/>
      <c r="BE12" s="38">
        <f t="shared" si="4"/>
        <v>27.927000000000003</v>
      </c>
      <c r="BF12" s="38">
        <f t="shared" si="5"/>
        <v>212.7444</v>
      </c>
      <c r="BG12" s="38">
        <f t="shared" si="6"/>
        <v>-0.20999999999997954</v>
      </c>
      <c r="BH12" s="38"/>
      <c r="BI12" s="38"/>
      <c r="BJ12" s="37"/>
      <c r="BK12" s="38"/>
      <c r="BL12" s="38"/>
      <c r="BM12" s="38"/>
      <c r="BN12" s="38"/>
      <c r="BO12" s="38"/>
      <c r="BP12" s="38"/>
      <c r="BQ12" s="38"/>
      <c r="BR12" s="37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7"/>
      <c r="CO12" s="37"/>
      <c r="CP12" s="37"/>
      <c r="CQ12" s="37"/>
      <c r="CR12" s="37"/>
      <c r="CS12" s="37"/>
      <c r="CT12" s="38"/>
      <c r="CU12" s="38"/>
      <c r="CV12" s="38"/>
      <c r="CW12" s="38"/>
      <c r="CX12" s="38"/>
      <c r="CY12" s="39"/>
      <c r="CZ12" s="39"/>
      <c r="DA12" s="36"/>
      <c r="DB12" s="14"/>
      <c r="DC12" s="14"/>
      <c r="DD12" s="41"/>
      <c r="DE12" s="46"/>
    </row>
    <row r="13" spans="1:111" ht="12.75">
      <c r="A13" s="20" t="s">
        <v>61</v>
      </c>
      <c r="B13" s="21">
        <v>32.1</v>
      </c>
      <c r="C13" s="22">
        <f>(B13*0.87)+((B13*5.17*0.9*0.9*0.9)+(B13*2.51*0.9*0.9*0.9))</f>
        <v>207.645912</v>
      </c>
      <c r="D13" s="51">
        <v>33.1914</v>
      </c>
      <c r="E13" s="26">
        <v>0</v>
      </c>
      <c r="F13" s="47">
        <v>0</v>
      </c>
      <c r="G13" s="47">
        <v>121.02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13">
        <v>58.74</v>
      </c>
      <c r="N13" s="47">
        <v>0</v>
      </c>
      <c r="O13" s="113">
        <v>27.93</v>
      </c>
      <c r="P13" s="47">
        <v>0</v>
      </c>
      <c r="Q13" s="57">
        <v>0</v>
      </c>
      <c r="R13" s="57">
        <v>0</v>
      </c>
      <c r="S13" s="248">
        <v>0</v>
      </c>
      <c r="T13" s="29">
        <v>0</v>
      </c>
      <c r="U13" s="44">
        <f t="shared" si="0"/>
        <v>207.69</v>
      </c>
      <c r="V13" s="48">
        <f t="shared" si="0"/>
        <v>0</v>
      </c>
      <c r="W13" s="25">
        <v>0</v>
      </c>
      <c r="X13" s="25">
        <v>121.2</v>
      </c>
      <c r="Y13" s="25">
        <v>0</v>
      </c>
      <c r="Z13" s="25">
        <v>0</v>
      </c>
      <c r="AA13" s="25">
        <v>58.83</v>
      </c>
      <c r="AB13" s="24">
        <v>27.97</v>
      </c>
      <c r="AC13" s="25">
        <v>0</v>
      </c>
      <c r="AD13" s="24">
        <v>0</v>
      </c>
      <c r="AE13" s="24">
        <v>0</v>
      </c>
      <c r="AF13" s="32">
        <f>SUM(W13:AD13)</f>
        <v>208</v>
      </c>
      <c r="AG13" s="52">
        <f>AF13+V13+D13</f>
        <v>241.1914</v>
      </c>
      <c r="AH13" s="53">
        <f t="shared" si="1"/>
        <v>0</v>
      </c>
      <c r="AI13" s="53">
        <f t="shared" si="1"/>
        <v>0</v>
      </c>
      <c r="AJ13" s="120"/>
      <c r="AK13" s="35">
        <f t="shared" si="2"/>
        <v>21.507</v>
      </c>
      <c r="AL13" s="35">
        <f t="shared" si="3"/>
        <v>6.420000000000001</v>
      </c>
      <c r="AM13" s="35">
        <v>0</v>
      </c>
      <c r="AN13" s="35">
        <v>0</v>
      </c>
      <c r="AO13" s="35">
        <v>0</v>
      </c>
      <c r="AP13" s="35">
        <v>0</v>
      </c>
      <c r="AQ13" s="124">
        <v>0</v>
      </c>
      <c r="AR13" s="35">
        <v>0</v>
      </c>
      <c r="AS13" s="124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27.927000000000003</v>
      </c>
      <c r="BD13" s="121"/>
      <c r="BE13" s="38">
        <f t="shared" si="4"/>
        <v>27.927000000000003</v>
      </c>
      <c r="BF13" s="38">
        <f t="shared" si="5"/>
        <v>213.2644</v>
      </c>
      <c r="BG13" s="38">
        <f t="shared" si="6"/>
        <v>0.3100000000000023</v>
      </c>
      <c r="BH13" s="38"/>
      <c r="BI13" s="38"/>
      <c r="BJ13" s="37"/>
      <c r="BK13" s="38"/>
      <c r="BL13" s="38"/>
      <c r="BM13" s="38"/>
      <c r="BN13" s="38"/>
      <c r="BO13" s="38"/>
      <c r="BP13" s="38"/>
      <c r="BQ13" s="38"/>
      <c r="BR13" s="37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7"/>
      <c r="CO13" s="37"/>
      <c r="CP13" s="37"/>
      <c r="CQ13" s="37"/>
      <c r="CR13" s="37"/>
      <c r="CS13" s="37"/>
      <c r="CT13" s="38"/>
      <c r="CU13" s="38"/>
      <c r="CV13" s="38"/>
      <c r="CW13" s="38"/>
      <c r="CX13" s="38"/>
      <c r="CY13" s="39"/>
      <c r="CZ13" s="39"/>
      <c r="DA13" s="36"/>
      <c r="DB13" s="14"/>
      <c r="DC13" s="14"/>
      <c r="DD13" s="14"/>
      <c r="DE13" s="19"/>
      <c r="DF13" s="41"/>
      <c r="DG13" s="46"/>
    </row>
    <row r="14" spans="1:110" ht="12.75">
      <c r="A14" s="20" t="s">
        <v>62</v>
      </c>
      <c r="B14" s="122">
        <v>32.1</v>
      </c>
      <c r="C14" s="22">
        <f>(B14*0.87)+((B14*5.17*0.9*0.9*0.9)+(B14*2.51*0.9*0.9*0.9))</f>
        <v>207.645912</v>
      </c>
      <c r="D14" s="51">
        <v>33.1914</v>
      </c>
      <c r="E14" s="118">
        <v>0</v>
      </c>
      <c r="F14" s="47">
        <v>0</v>
      </c>
      <c r="G14" s="47">
        <v>121.02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19">
        <v>58.74</v>
      </c>
      <c r="N14" s="47">
        <v>0</v>
      </c>
      <c r="O14" s="119">
        <v>27.93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207.69</v>
      </c>
      <c r="V14" s="58">
        <f>F14+H14+J14+L14+N14++R14+T14</f>
        <v>0</v>
      </c>
      <c r="W14" s="25">
        <v>0</v>
      </c>
      <c r="X14" s="25">
        <v>120.89</v>
      </c>
      <c r="Y14" s="25">
        <v>0</v>
      </c>
      <c r="Z14" s="25">
        <v>0</v>
      </c>
      <c r="AA14" s="25">
        <v>58.67</v>
      </c>
      <c r="AB14" s="25">
        <v>27.9</v>
      </c>
      <c r="AC14" s="25">
        <v>0</v>
      </c>
      <c r="AD14" s="24">
        <v>0</v>
      </c>
      <c r="AE14" s="32">
        <v>0</v>
      </c>
      <c r="AF14" s="59">
        <f>SUM(W14:AE14)</f>
        <v>207.46</v>
      </c>
      <c r="AG14" s="52">
        <f aca="true" t="shared" si="7" ref="AG14:AG21">D14+V14+AF14</f>
        <v>240.65140000000002</v>
      </c>
      <c r="AH14" s="53">
        <f t="shared" si="1"/>
        <v>0</v>
      </c>
      <c r="AI14" s="53">
        <f t="shared" si="1"/>
        <v>0</v>
      </c>
      <c r="AJ14" s="120"/>
      <c r="AK14" s="35">
        <f t="shared" si="2"/>
        <v>21.507</v>
      </c>
      <c r="AL14" s="35">
        <f t="shared" si="3"/>
        <v>6.420000000000001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35">
        <v>0</v>
      </c>
      <c r="AS14" s="124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27.927000000000003</v>
      </c>
      <c r="BD14" s="121"/>
      <c r="BE14" s="38">
        <f t="shared" si="4"/>
        <v>27.927000000000003</v>
      </c>
      <c r="BF14" s="38">
        <f t="shared" si="5"/>
        <v>212.72440000000003</v>
      </c>
      <c r="BG14" s="38">
        <f t="shared" si="6"/>
        <v>-0.22999999999998977</v>
      </c>
      <c r="BH14" s="38"/>
      <c r="BI14" s="38"/>
      <c r="BJ14" s="37"/>
      <c r="BK14" s="38"/>
      <c r="BL14" s="38"/>
      <c r="BM14" s="38"/>
      <c r="BN14" s="38"/>
      <c r="BO14" s="38"/>
      <c r="BP14" s="38"/>
      <c r="BQ14" s="38"/>
      <c r="BR14" s="37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7"/>
      <c r="CO14" s="37"/>
      <c r="CP14" s="37"/>
      <c r="CQ14" s="37"/>
      <c r="CR14" s="37"/>
      <c r="CS14" s="37"/>
      <c r="CT14" s="38"/>
      <c r="CU14" s="38"/>
      <c r="CV14" s="38"/>
      <c r="CW14" s="38"/>
      <c r="CX14" s="38"/>
      <c r="CY14" s="39"/>
      <c r="CZ14" s="39"/>
      <c r="DA14" s="36"/>
      <c r="DB14" s="14"/>
      <c r="DC14" s="14"/>
      <c r="DD14" s="19"/>
      <c r="DE14" s="41"/>
      <c r="DF14" s="46"/>
    </row>
    <row r="15" spans="1:110" ht="13.5" thickBot="1">
      <c r="A15" s="20" t="s">
        <v>63</v>
      </c>
      <c r="B15" s="21">
        <v>32.1</v>
      </c>
      <c r="C15" s="22">
        <f>(B15*0.87)+((B15*5.17*0.9*0.9*0.9)+(B15*2.51*0.9*0.9*0.9))</f>
        <v>207.645912</v>
      </c>
      <c r="D15" s="51">
        <v>33.1914</v>
      </c>
      <c r="E15" s="60">
        <v>0</v>
      </c>
      <c r="F15" s="60"/>
      <c r="G15" s="60">
        <v>121.02</v>
      </c>
      <c r="H15" s="60"/>
      <c r="I15" s="61">
        <v>0</v>
      </c>
      <c r="J15" s="61"/>
      <c r="K15" s="61">
        <v>0</v>
      </c>
      <c r="L15" s="61"/>
      <c r="M15" s="61">
        <v>58.74</v>
      </c>
      <c r="N15" s="61"/>
      <c r="O15" s="61">
        <v>27.93</v>
      </c>
      <c r="P15" s="61"/>
      <c r="Q15" s="61">
        <v>0</v>
      </c>
      <c r="R15" s="62"/>
      <c r="S15" s="62">
        <v>0</v>
      </c>
      <c r="T15" s="61"/>
      <c r="U15" s="63">
        <f t="shared" si="0"/>
        <v>207.69</v>
      </c>
      <c r="V15" s="64">
        <f t="shared" si="0"/>
        <v>0</v>
      </c>
      <c r="W15" s="65">
        <v>0</v>
      </c>
      <c r="X15" s="60">
        <v>120.88</v>
      </c>
      <c r="Y15" s="60">
        <v>0</v>
      </c>
      <c r="Z15" s="60">
        <v>0</v>
      </c>
      <c r="AA15" s="60">
        <v>58.68</v>
      </c>
      <c r="AB15" s="60">
        <v>27.9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207.46</v>
      </c>
      <c r="AG15" s="52">
        <f t="shared" si="7"/>
        <v>240.65140000000002</v>
      </c>
      <c r="AH15" s="53">
        <f t="shared" si="1"/>
        <v>0</v>
      </c>
      <c r="AI15" s="53">
        <f t="shared" si="1"/>
        <v>0</v>
      </c>
      <c r="AJ15" s="120"/>
      <c r="AK15" s="35">
        <f t="shared" si="2"/>
        <v>21.507</v>
      </c>
      <c r="AL15" s="35">
        <f t="shared" si="3"/>
        <v>6.420000000000001</v>
      </c>
      <c r="AM15" s="249">
        <v>0</v>
      </c>
      <c r="AN15" s="249">
        <v>0</v>
      </c>
      <c r="AO15" s="249">
        <v>0</v>
      </c>
      <c r="AP15" s="249">
        <v>0</v>
      </c>
      <c r="AQ15" s="249">
        <v>0</v>
      </c>
      <c r="AR15" s="249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27.927000000000003</v>
      </c>
      <c r="BD15" s="121"/>
      <c r="BE15" s="38">
        <f t="shared" si="4"/>
        <v>27.927000000000003</v>
      </c>
      <c r="BF15" s="38">
        <f t="shared" si="5"/>
        <v>212.72440000000003</v>
      </c>
      <c r="BG15" s="38">
        <f t="shared" si="6"/>
        <v>-0.22999999999998977</v>
      </c>
      <c r="BH15" s="38"/>
      <c r="BI15" s="38"/>
      <c r="BJ15" s="37"/>
      <c r="BK15" s="38"/>
      <c r="BL15" s="38"/>
      <c r="BM15" s="38"/>
      <c r="BN15" s="38"/>
      <c r="BO15" s="38"/>
      <c r="BP15" s="38"/>
      <c r="BQ15" s="38"/>
      <c r="BR15" s="37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7"/>
      <c r="CO15" s="37"/>
      <c r="CP15" s="37"/>
      <c r="CQ15" s="37"/>
      <c r="CR15" s="37"/>
      <c r="CS15" s="37"/>
      <c r="CT15" s="38"/>
      <c r="CU15" s="38"/>
      <c r="CV15" s="38"/>
      <c r="CW15" s="38"/>
      <c r="CX15" s="38"/>
      <c r="CY15" s="39"/>
      <c r="CZ15" s="39"/>
      <c r="DA15" s="36"/>
      <c r="DB15" s="14"/>
      <c r="DC15" s="14"/>
      <c r="DD15" s="19"/>
      <c r="DE15" s="69"/>
      <c r="DF15" s="46"/>
    </row>
    <row r="16" spans="1:107" ht="12.75">
      <c r="A16" s="20" t="s">
        <v>64</v>
      </c>
      <c r="B16" s="251">
        <v>32.1</v>
      </c>
      <c r="C16" s="252">
        <f>(B16*0.87)+((B16*5.17*0.9*0.9*0.9)+(B16*2.51*0.9*0.9*0.9))</f>
        <v>207.645912</v>
      </c>
      <c r="D16" s="270">
        <v>0</v>
      </c>
      <c r="E16" s="273"/>
      <c r="F16" s="273"/>
      <c r="G16" s="273">
        <v>-726.12</v>
      </c>
      <c r="H16" s="273"/>
      <c r="I16" s="273"/>
      <c r="J16" s="273"/>
      <c r="K16" s="273"/>
      <c r="L16" s="273"/>
      <c r="M16" s="273">
        <v>-352.44</v>
      </c>
      <c r="N16" s="273"/>
      <c r="O16" s="273">
        <v>-167.58</v>
      </c>
      <c r="P16" s="273"/>
      <c r="Q16" s="273"/>
      <c r="R16" s="273"/>
      <c r="S16" s="274"/>
      <c r="T16" s="275"/>
      <c r="U16" s="276">
        <f t="shared" si="0"/>
        <v>-1246.1399999999999</v>
      </c>
      <c r="V16" s="277">
        <f t="shared" si="0"/>
        <v>0</v>
      </c>
      <c r="W16" s="278">
        <v>0</v>
      </c>
      <c r="X16" s="273">
        <v>121.19</v>
      </c>
      <c r="Y16" s="273">
        <v>0</v>
      </c>
      <c r="Z16" s="273">
        <v>0</v>
      </c>
      <c r="AA16" s="273">
        <v>58.82</v>
      </c>
      <c r="AB16" s="273">
        <v>27.97</v>
      </c>
      <c r="AC16" s="259"/>
      <c r="AD16" s="273"/>
      <c r="AE16" s="274"/>
      <c r="AF16" s="261">
        <f t="shared" si="8"/>
        <v>207.98</v>
      </c>
      <c r="AG16" s="262">
        <f t="shared" si="7"/>
        <v>207.98</v>
      </c>
      <c r="AH16" s="263">
        <f t="shared" si="1"/>
        <v>0</v>
      </c>
      <c r="AI16" s="263">
        <f t="shared" si="1"/>
        <v>0</v>
      </c>
      <c r="AJ16" s="264"/>
      <c r="AK16" s="56">
        <f t="shared" si="2"/>
        <v>21.507</v>
      </c>
      <c r="AL16" s="56">
        <f t="shared" si="3"/>
        <v>6.420000000000001</v>
      </c>
      <c r="AM16" s="250">
        <v>0</v>
      </c>
      <c r="AN16" s="250">
        <v>0</v>
      </c>
      <c r="AO16" s="250">
        <v>0</v>
      </c>
      <c r="AP16" s="250">
        <v>0</v>
      </c>
      <c r="AQ16" s="250">
        <v>0</v>
      </c>
      <c r="AR16" s="250">
        <v>0</v>
      </c>
      <c r="AS16" s="56"/>
      <c r="AT16" s="265"/>
      <c r="AU16" s="266"/>
      <c r="AV16" s="266"/>
      <c r="AW16" s="266"/>
      <c r="AX16" s="266"/>
      <c r="AY16" s="56"/>
      <c r="AZ16" s="56"/>
      <c r="BA16" s="265"/>
      <c r="BB16" s="265"/>
      <c r="BC16" s="267">
        <f>SUM(AK16:BB16)</f>
        <v>27.927000000000003</v>
      </c>
      <c r="BD16" s="268"/>
      <c r="BE16" s="38">
        <f t="shared" si="4"/>
        <v>27.927000000000003</v>
      </c>
      <c r="BF16" s="38">
        <f t="shared" si="5"/>
        <v>180.053</v>
      </c>
      <c r="BG16" s="38">
        <f t="shared" si="6"/>
        <v>1454.12</v>
      </c>
      <c r="BH16" s="38"/>
      <c r="BI16" s="38"/>
      <c r="BJ16" s="37"/>
      <c r="BK16" s="38"/>
      <c r="BL16" s="38"/>
      <c r="BM16" s="38"/>
      <c r="BN16" s="38"/>
      <c r="BO16" s="38"/>
      <c r="BP16" s="38"/>
      <c r="BQ16" s="38"/>
      <c r="BR16" s="37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7"/>
      <c r="CO16" s="37"/>
      <c r="CP16" s="37"/>
      <c r="CQ16" s="37"/>
      <c r="CR16" s="37"/>
      <c r="CS16" s="37"/>
      <c r="CT16" s="38"/>
      <c r="CU16" s="38"/>
      <c r="CV16" s="38"/>
      <c r="CW16" s="38"/>
      <c r="CX16" s="38"/>
      <c r="CY16" s="39"/>
      <c r="CZ16" s="39"/>
      <c r="DA16" s="36"/>
      <c r="DB16" s="14"/>
      <c r="DC16" s="14"/>
    </row>
    <row r="17" spans="1:107" ht="12.75">
      <c r="A17" s="20" t="s">
        <v>65</v>
      </c>
      <c r="B17" s="251">
        <v>32.1</v>
      </c>
      <c r="C17" s="252">
        <f>B17*0</f>
        <v>0</v>
      </c>
      <c r="D17" s="270">
        <v>0</v>
      </c>
      <c r="E17" s="279"/>
      <c r="F17" s="279"/>
      <c r="G17" s="279">
        <v>0</v>
      </c>
      <c r="H17" s="279"/>
      <c r="I17" s="279"/>
      <c r="J17" s="279"/>
      <c r="K17" s="279"/>
      <c r="L17" s="279"/>
      <c r="M17" s="279">
        <v>0</v>
      </c>
      <c r="N17" s="279"/>
      <c r="O17" s="279">
        <v>0</v>
      </c>
      <c r="P17" s="279"/>
      <c r="Q17" s="279"/>
      <c r="R17" s="279"/>
      <c r="S17" s="280"/>
      <c r="T17" s="260"/>
      <c r="U17" s="281">
        <f t="shared" si="0"/>
        <v>0</v>
      </c>
      <c r="V17" s="282">
        <f t="shared" si="0"/>
        <v>0</v>
      </c>
      <c r="W17" s="273">
        <v>0</v>
      </c>
      <c r="X17" s="273">
        <v>-726.08</v>
      </c>
      <c r="Y17" s="273">
        <v>0</v>
      </c>
      <c r="Z17" s="273">
        <v>0</v>
      </c>
      <c r="AA17" s="273">
        <v>-352.42</v>
      </c>
      <c r="AB17" s="273">
        <v>-167.57</v>
      </c>
      <c r="AC17" s="273"/>
      <c r="AD17" s="273"/>
      <c r="AE17" s="274"/>
      <c r="AF17" s="261">
        <f t="shared" si="8"/>
        <v>-1246.07</v>
      </c>
      <c r="AG17" s="262">
        <f t="shared" si="7"/>
        <v>-1246.07</v>
      </c>
      <c r="AH17" s="263">
        <f t="shared" si="1"/>
        <v>0</v>
      </c>
      <c r="AI17" s="263">
        <f t="shared" si="1"/>
        <v>0</v>
      </c>
      <c r="AJ17" s="264"/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v>0</v>
      </c>
      <c r="AR17" s="250">
        <v>0</v>
      </c>
      <c r="AS17" s="56"/>
      <c r="AT17" s="265"/>
      <c r="AU17" s="266"/>
      <c r="AV17" s="266"/>
      <c r="AW17" s="266"/>
      <c r="AX17" s="266"/>
      <c r="AY17" s="56"/>
      <c r="AZ17" s="56"/>
      <c r="BA17" s="265"/>
      <c r="BB17" s="265"/>
      <c r="BC17" s="267">
        <f>SUM(AK17:BB17)</f>
        <v>0</v>
      </c>
      <c r="BD17" s="268"/>
      <c r="BE17" s="38">
        <f t="shared" si="4"/>
        <v>0</v>
      </c>
      <c r="BF17" s="38">
        <f t="shared" si="5"/>
        <v>-1246.07</v>
      </c>
      <c r="BG17" s="38">
        <f t="shared" si="6"/>
        <v>-1246.07</v>
      </c>
      <c r="BH17" s="38"/>
      <c r="BI17" s="38"/>
      <c r="BJ17" s="37"/>
      <c r="BK17" s="38"/>
      <c r="BL17" s="38"/>
      <c r="BM17" s="38"/>
      <c r="BN17" s="38"/>
      <c r="BO17" s="38"/>
      <c r="BP17" s="38"/>
      <c r="BQ17" s="38"/>
      <c r="BR17" s="37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7"/>
      <c r="CO17" s="37"/>
      <c r="CP17" s="37"/>
      <c r="CQ17" s="37"/>
      <c r="CR17" s="37"/>
      <c r="CS17" s="37"/>
      <c r="CT17" s="38"/>
      <c r="CU17" s="38"/>
      <c r="CV17" s="38"/>
      <c r="CW17" s="38"/>
      <c r="CX17" s="38"/>
      <c r="CY17" s="39"/>
      <c r="CZ17" s="39"/>
      <c r="DA17" s="36"/>
      <c r="DB17" s="14"/>
      <c r="DC17" s="14"/>
    </row>
    <row r="18" spans="1:107" ht="12.75">
      <c r="A18" s="20" t="s">
        <v>66</v>
      </c>
      <c r="B18" s="251">
        <v>32.1</v>
      </c>
      <c r="C18" s="252">
        <f>B18*0</f>
        <v>0</v>
      </c>
      <c r="D18" s="270">
        <v>0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4"/>
      <c r="T18" s="283"/>
      <c r="U18" s="283">
        <f t="shared" si="0"/>
        <v>0</v>
      </c>
      <c r="V18" s="284">
        <f t="shared" si="0"/>
        <v>0</v>
      </c>
      <c r="W18" s="273">
        <v>0</v>
      </c>
      <c r="X18" s="273">
        <v>0</v>
      </c>
      <c r="Y18" s="273">
        <v>0</v>
      </c>
      <c r="Z18" s="273">
        <v>0</v>
      </c>
      <c r="AA18" s="273">
        <v>0</v>
      </c>
      <c r="AB18" s="273">
        <v>0</v>
      </c>
      <c r="AC18" s="273"/>
      <c r="AD18" s="273"/>
      <c r="AE18" s="274"/>
      <c r="AF18" s="261">
        <f t="shared" si="8"/>
        <v>0</v>
      </c>
      <c r="AG18" s="262">
        <f t="shared" si="7"/>
        <v>0</v>
      </c>
      <c r="AH18" s="263">
        <f t="shared" si="1"/>
        <v>0</v>
      </c>
      <c r="AI18" s="263">
        <f t="shared" si="1"/>
        <v>0</v>
      </c>
      <c r="AJ18" s="264"/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v>0</v>
      </c>
      <c r="AR18" s="250">
        <v>0</v>
      </c>
      <c r="AS18" s="56"/>
      <c r="AT18" s="265"/>
      <c r="AU18" s="266"/>
      <c r="AV18" s="266"/>
      <c r="AW18" s="266"/>
      <c r="AX18" s="266"/>
      <c r="AY18" s="56"/>
      <c r="AZ18" s="56"/>
      <c r="BA18" s="265"/>
      <c r="BB18" s="265"/>
      <c r="BC18" s="267">
        <f>SUM(AK18:BB18)</f>
        <v>0</v>
      </c>
      <c r="BD18" s="268"/>
      <c r="BE18" s="38">
        <f t="shared" si="4"/>
        <v>0</v>
      </c>
      <c r="BF18" s="38">
        <f t="shared" si="5"/>
        <v>0</v>
      </c>
      <c r="BG18" s="38">
        <f t="shared" si="6"/>
        <v>0</v>
      </c>
      <c r="BH18" s="38"/>
      <c r="BI18" s="38"/>
      <c r="BJ18" s="37"/>
      <c r="BK18" s="38"/>
      <c r="BL18" s="38"/>
      <c r="BM18" s="38"/>
      <c r="BN18" s="38"/>
      <c r="BO18" s="38"/>
      <c r="BP18" s="38"/>
      <c r="BQ18" s="38"/>
      <c r="BR18" s="37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7"/>
      <c r="CO18" s="37"/>
      <c r="CP18" s="37"/>
      <c r="CQ18" s="37"/>
      <c r="CR18" s="37"/>
      <c r="CS18" s="37"/>
      <c r="CT18" s="38"/>
      <c r="CU18" s="38"/>
      <c r="CV18" s="38"/>
      <c r="CW18" s="38"/>
      <c r="CX18" s="38"/>
      <c r="CY18" s="39"/>
      <c r="CZ18" s="39"/>
      <c r="DA18" s="36"/>
      <c r="DB18" s="70"/>
      <c r="DC18" s="71"/>
    </row>
    <row r="19" spans="1:105" ht="12.75">
      <c r="A19" s="20" t="s">
        <v>67</v>
      </c>
      <c r="B19" s="251">
        <v>32.1</v>
      </c>
      <c r="C19" s="252">
        <f>B19*0</f>
        <v>0</v>
      </c>
      <c r="D19" s="253">
        <v>0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/>
      <c r="T19" s="271"/>
      <c r="U19" s="257">
        <f t="shared" si="0"/>
        <v>0</v>
      </c>
      <c r="V19" s="258">
        <f t="shared" si="0"/>
        <v>0</v>
      </c>
      <c r="W19" s="259">
        <v>0</v>
      </c>
      <c r="X19" s="259">
        <v>0</v>
      </c>
      <c r="Y19" s="259">
        <v>0</v>
      </c>
      <c r="Z19" s="259">
        <v>0</v>
      </c>
      <c r="AA19" s="259">
        <v>0</v>
      </c>
      <c r="AB19" s="259">
        <v>0</v>
      </c>
      <c r="AC19" s="259"/>
      <c r="AD19" s="259"/>
      <c r="AE19" s="260"/>
      <c r="AF19" s="261">
        <f t="shared" si="8"/>
        <v>0</v>
      </c>
      <c r="AG19" s="262">
        <f t="shared" si="7"/>
        <v>0</v>
      </c>
      <c r="AH19" s="263">
        <f t="shared" si="1"/>
        <v>0</v>
      </c>
      <c r="AI19" s="263">
        <f t="shared" si="1"/>
        <v>0</v>
      </c>
      <c r="AJ19" s="264"/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65"/>
      <c r="AU19" s="266"/>
      <c r="AV19" s="266"/>
      <c r="AW19" s="266"/>
      <c r="AX19" s="266"/>
      <c r="AY19" s="56"/>
      <c r="AZ19" s="56"/>
      <c r="BA19" s="265"/>
      <c r="BB19" s="265"/>
      <c r="BC19" s="267">
        <f>SUM(AK19:BB19)</f>
        <v>0</v>
      </c>
      <c r="BD19" s="268"/>
      <c r="BE19" s="38">
        <f t="shared" si="4"/>
        <v>0</v>
      </c>
      <c r="BF19" s="38">
        <f t="shared" si="5"/>
        <v>0</v>
      </c>
      <c r="BG19" s="38">
        <f t="shared" si="6"/>
        <v>0</v>
      </c>
      <c r="BH19" s="38"/>
      <c r="BI19" s="38"/>
      <c r="BJ19" s="37"/>
      <c r="BK19" s="38"/>
      <c r="BL19" s="38"/>
      <c r="BM19" s="38"/>
      <c r="BN19" s="38"/>
      <c r="BO19" s="38"/>
      <c r="BP19" s="38"/>
      <c r="BQ19" s="38"/>
      <c r="BR19" s="37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8"/>
      <c r="CV19" s="38"/>
      <c r="CW19" s="38"/>
      <c r="CX19" s="38"/>
      <c r="CY19" s="38"/>
      <c r="CZ19" s="39"/>
      <c r="DA19" s="72"/>
    </row>
    <row r="20" spans="1:104" ht="12.75">
      <c r="A20" s="20" t="s">
        <v>68</v>
      </c>
      <c r="B20" s="251">
        <v>32.1</v>
      </c>
      <c r="C20" s="252">
        <f>B20*0</f>
        <v>0</v>
      </c>
      <c r="D20" s="253">
        <v>0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60"/>
      <c r="T20" s="271"/>
      <c r="U20" s="257">
        <f t="shared" si="0"/>
        <v>0</v>
      </c>
      <c r="V20" s="258">
        <f t="shared" si="0"/>
        <v>0</v>
      </c>
      <c r="W20" s="259">
        <v>0</v>
      </c>
      <c r="X20" s="259">
        <v>0</v>
      </c>
      <c r="Y20" s="259">
        <v>0</v>
      </c>
      <c r="Z20" s="259">
        <v>0</v>
      </c>
      <c r="AA20" s="259">
        <v>0</v>
      </c>
      <c r="AB20" s="259">
        <v>0</v>
      </c>
      <c r="AC20" s="259"/>
      <c r="AD20" s="259"/>
      <c r="AE20" s="260"/>
      <c r="AF20" s="261">
        <f t="shared" si="8"/>
        <v>0</v>
      </c>
      <c r="AG20" s="262">
        <f t="shared" si="7"/>
        <v>0</v>
      </c>
      <c r="AH20" s="263">
        <f t="shared" si="1"/>
        <v>0</v>
      </c>
      <c r="AI20" s="263">
        <f t="shared" si="1"/>
        <v>0</v>
      </c>
      <c r="AJ20" s="264"/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65"/>
      <c r="AU20" s="266"/>
      <c r="AV20" s="266"/>
      <c r="AW20" s="266"/>
      <c r="AX20" s="266"/>
      <c r="AY20" s="56"/>
      <c r="AZ20" s="56"/>
      <c r="BA20" s="265"/>
      <c r="BB20" s="265"/>
      <c r="BC20" s="267">
        <f>SUM(AK20:BB20)</f>
        <v>0</v>
      </c>
      <c r="BD20" s="268"/>
      <c r="BE20" s="38">
        <f t="shared" si="4"/>
        <v>0</v>
      </c>
      <c r="BF20" s="38">
        <f t="shared" si="5"/>
        <v>0</v>
      </c>
      <c r="BG20" s="38">
        <f t="shared" si="6"/>
        <v>0</v>
      </c>
      <c r="BH20" s="38"/>
      <c r="BI20" s="38"/>
      <c r="BJ20" s="37"/>
      <c r="BK20" s="38"/>
      <c r="BL20" s="38"/>
      <c r="BM20" s="38"/>
      <c r="BN20" s="38"/>
      <c r="BO20" s="38"/>
      <c r="BP20" s="38"/>
      <c r="BQ20" s="38"/>
      <c r="BR20" s="37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7"/>
      <c r="CO20" s="37"/>
      <c r="CP20" s="37"/>
      <c r="CQ20" s="37"/>
      <c r="CR20" s="37"/>
      <c r="CS20" s="37"/>
      <c r="CT20" s="38"/>
      <c r="CU20" s="38"/>
      <c r="CV20" s="38"/>
      <c r="CW20" s="38"/>
      <c r="CX20" s="38"/>
      <c r="CY20" s="73"/>
      <c r="CZ20" s="72"/>
    </row>
    <row r="21" spans="1:104" ht="13.5" thickBot="1">
      <c r="A21" s="20" t="s">
        <v>69</v>
      </c>
      <c r="B21" s="251">
        <v>32.1</v>
      </c>
      <c r="C21" s="252">
        <f>B21*0</f>
        <v>0</v>
      </c>
      <c r="D21" s="272">
        <v>0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5"/>
      <c r="T21" s="256"/>
      <c r="U21" s="257">
        <f t="shared" si="0"/>
        <v>0</v>
      </c>
      <c r="V21" s="258">
        <f t="shared" si="0"/>
        <v>0</v>
      </c>
      <c r="W21" s="259">
        <v>0</v>
      </c>
      <c r="X21" s="259">
        <v>0</v>
      </c>
      <c r="Y21" s="259">
        <v>0</v>
      </c>
      <c r="Z21" s="259">
        <v>0</v>
      </c>
      <c r="AA21" s="259">
        <v>0</v>
      </c>
      <c r="AB21" s="259">
        <v>0</v>
      </c>
      <c r="AC21" s="259"/>
      <c r="AD21" s="259"/>
      <c r="AE21" s="260"/>
      <c r="AF21" s="261">
        <f t="shared" si="8"/>
        <v>0</v>
      </c>
      <c r="AG21" s="262">
        <f t="shared" si="7"/>
        <v>0</v>
      </c>
      <c r="AH21" s="263">
        <f t="shared" si="1"/>
        <v>0</v>
      </c>
      <c r="AI21" s="263">
        <f t="shared" si="1"/>
        <v>0</v>
      </c>
      <c r="AJ21" s="264"/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65"/>
      <c r="AU21" s="266"/>
      <c r="AV21" s="266"/>
      <c r="AW21" s="266"/>
      <c r="AX21" s="266"/>
      <c r="AY21" s="56"/>
      <c r="AZ21" s="56"/>
      <c r="BA21" s="265"/>
      <c r="BB21" s="265"/>
      <c r="BC21" s="267">
        <f>SUM(AK21:BB21)</f>
        <v>0</v>
      </c>
      <c r="BD21" s="268"/>
      <c r="BE21" s="38">
        <f t="shared" si="4"/>
        <v>0</v>
      </c>
      <c r="BF21" s="38">
        <f t="shared" si="5"/>
        <v>0</v>
      </c>
      <c r="BG21" s="38">
        <f>AF21-U21</f>
        <v>0</v>
      </c>
      <c r="BH21" s="38"/>
      <c r="BI21" s="38"/>
      <c r="BJ21" s="37"/>
      <c r="BK21" s="38"/>
      <c r="BL21" s="38"/>
      <c r="BM21" s="38"/>
      <c r="BN21" s="38"/>
      <c r="BO21" s="38"/>
      <c r="BP21" s="38"/>
      <c r="BQ21" s="38"/>
      <c r="BR21" s="37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7"/>
      <c r="CO21" s="37"/>
      <c r="CP21" s="37"/>
      <c r="CQ21" s="37"/>
      <c r="CR21" s="37"/>
      <c r="CS21" s="37"/>
      <c r="CT21" s="38"/>
      <c r="CU21" s="38"/>
      <c r="CV21" s="38"/>
      <c r="CW21" s="38"/>
      <c r="CX21" s="38"/>
      <c r="CY21" s="73"/>
      <c r="CZ21" s="72"/>
    </row>
    <row r="22" spans="1:61" s="15" customFormat="1" ht="13.5" thickBot="1">
      <c r="A22" s="74" t="s">
        <v>6</v>
      </c>
      <c r="B22" s="75"/>
      <c r="C22" s="75">
        <f aca="true" t="shared" si="9" ref="C22:BF22">SUM(C10:C21)</f>
        <v>1453.521384</v>
      </c>
      <c r="D22" s="75">
        <f t="shared" si="9"/>
        <v>199.14839999999998</v>
      </c>
      <c r="E22" s="75">
        <f t="shared" si="9"/>
        <v>0</v>
      </c>
      <c r="F22" s="75">
        <f t="shared" si="9"/>
        <v>0</v>
      </c>
      <c r="G22" s="75">
        <f t="shared" si="9"/>
        <v>0</v>
      </c>
      <c r="H22" s="75">
        <f t="shared" si="9"/>
        <v>0</v>
      </c>
      <c r="I22" s="75">
        <f t="shared" si="9"/>
        <v>0</v>
      </c>
      <c r="J22" s="75">
        <f t="shared" si="9"/>
        <v>0</v>
      </c>
      <c r="K22" s="75">
        <f t="shared" si="9"/>
        <v>0</v>
      </c>
      <c r="L22" s="75">
        <f t="shared" si="9"/>
        <v>0</v>
      </c>
      <c r="M22" s="75">
        <f t="shared" si="9"/>
        <v>0</v>
      </c>
      <c r="N22" s="75">
        <f t="shared" si="9"/>
        <v>0</v>
      </c>
      <c r="O22" s="75">
        <f t="shared" si="9"/>
        <v>0</v>
      </c>
      <c r="P22" s="75">
        <f t="shared" si="9"/>
        <v>0</v>
      </c>
      <c r="Q22" s="75">
        <f t="shared" si="9"/>
        <v>0</v>
      </c>
      <c r="R22" s="75">
        <f t="shared" si="9"/>
        <v>0</v>
      </c>
      <c r="S22" s="75">
        <f t="shared" si="9"/>
        <v>0</v>
      </c>
      <c r="T22" s="75">
        <f t="shared" si="9"/>
        <v>0</v>
      </c>
      <c r="U22" s="75">
        <f t="shared" si="9"/>
        <v>2.2737367544323206E-13</v>
      </c>
      <c r="V22" s="75">
        <f t="shared" si="9"/>
        <v>0</v>
      </c>
      <c r="W22" s="75">
        <f t="shared" si="9"/>
        <v>0</v>
      </c>
      <c r="X22" s="75">
        <f t="shared" si="9"/>
        <v>-121.0200000000001</v>
      </c>
      <c r="Y22" s="75">
        <f t="shared" si="9"/>
        <v>0</v>
      </c>
      <c r="Z22" s="75">
        <f t="shared" si="9"/>
        <v>0</v>
      </c>
      <c r="AA22" s="75">
        <f t="shared" si="9"/>
        <v>-0.13999999999998636</v>
      </c>
      <c r="AB22" s="75">
        <f t="shared" si="9"/>
        <v>-0.04999999999998295</v>
      </c>
      <c r="AC22" s="75">
        <f t="shared" si="9"/>
        <v>0</v>
      </c>
      <c r="AD22" s="75">
        <f t="shared" si="9"/>
        <v>0</v>
      </c>
      <c r="AE22" s="75">
        <f t="shared" si="9"/>
        <v>0</v>
      </c>
      <c r="AF22" s="75">
        <f t="shared" si="9"/>
        <v>-121.20999999999981</v>
      </c>
      <c r="AG22" s="75">
        <f t="shared" si="9"/>
        <v>77.9384</v>
      </c>
      <c r="AH22" s="75">
        <f t="shared" si="9"/>
        <v>0</v>
      </c>
      <c r="AI22" s="75">
        <f t="shared" si="9"/>
        <v>0</v>
      </c>
      <c r="AJ22" s="75">
        <f t="shared" si="9"/>
        <v>0</v>
      </c>
      <c r="AK22" s="75">
        <f t="shared" si="9"/>
        <v>150.549</v>
      </c>
      <c r="AL22" s="75">
        <f t="shared" si="9"/>
        <v>44.940000000000005</v>
      </c>
      <c r="AM22" s="75">
        <f t="shared" si="9"/>
        <v>0</v>
      </c>
      <c r="AN22" s="75">
        <f t="shared" si="9"/>
        <v>0</v>
      </c>
      <c r="AO22" s="75">
        <f t="shared" si="9"/>
        <v>0</v>
      </c>
      <c r="AP22" s="75">
        <f t="shared" si="9"/>
        <v>0</v>
      </c>
      <c r="AQ22" s="75">
        <f t="shared" si="9"/>
        <v>0</v>
      </c>
      <c r="AR22" s="75">
        <f t="shared" si="9"/>
        <v>0</v>
      </c>
      <c r="AS22" s="75">
        <f t="shared" si="9"/>
        <v>0</v>
      </c>
      <c r="AT22" s="75">
        <f t="shared" si="9"/>
        <v>0</v>
      </c>
      <c r="AU22" s="75">
        <f t="shared" si="9"/>
        <v>0</v>
      </c>
      <c r="AV22" s="75">
        <f t="shared" si="9"/>
        <v>0</v>
      </c>
      <c r="AW22" s="75">
        <f t="shared" si="9"/>
        <v>0</v>
      </c>
      <c r="AX22" s="75">
        <f t="shared" si="9"/>
        <v>0</v>
      </c>
      <c r="AY22" s="75">
        <f t="shared" si="9"/>
        <v>0</v>
      </c>
      <c r="AZ22" s="75">
        <f t="shared" si="9"/>
        <v>0</v>
      </c>
      <c r="BA22" s="75">
        <f t="shared" si="9"/>
        <v>0</v>
      </c>
      <c r="BB22" s="75">
        <f t="shared" si="9"/>
        <v>0</v>
      </c>
      <c r="BC22" s="75">
        <f t="shared" si="9"/>
        <v>195.489</v>
      </c>
      <c r="BD22" s="75">
        <f t="shared" si="9"/>
        <v>0</v>
      </c>
      <c r="BE22" s="75">
        <f t="shared" si="9"/>
        <v>195.489</v>
      </c>
      <c r="BF22" s="75">
        <f t="shared" si="9"/>
        <v>-117.5505999999998</v>
      </c>
      <c r="BG22" s="75">
        <f>SUM(BG10:BG21)</f>
        <v>-121.21000000000004</v>
      </c>
      <c r="BI22" s="76"/>
    </row>
    <row r="23" spans="1:61" s="15" customFormat="1" ht="13.5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9"/>
      <c r="BF23" s="78"/>
      <c r="BG23" s="80"/>
      <c r="BI23" s="76"/>
    </row>
    <row r="24" spans="1:59" s="15" customFormat="1" ht="13.5" thickBot="1">
      <c r="A24" s="11" t="s">
        <v>56</v>
      </c>
      <c r="B24" s="78"/>
      <c r="C24" s="81">
        <f aca="true" t="shared" si="10" ref="C24:L24">C22+C8</f>
        <v>1453.521384</v>
      </c>
      <c r="D24" s="81">
        <f t="shared" si="10"/>
        <v>199.14839999999998</v>
      </c>
      <c r="E24" s="81">
        <f t="shared" si="10"/>
        <v>0</v>
      </c>
      <c r="F24" s="81">
        <f t="shared" si="10"/>
        <v>0</v>
      </c>
      <c r="G24" s="81">
        <f t="shared" si="10"/>
        <v>0</v>
      </c>
      <c r="H24" s="81">
        <f t="shared" si="10"/>
        <v>0</v>
      </c>
      <c r="I24" s="81">
        <f t="shared" si="10"/>
        <v>0</v>
      </c>
      <c r="J24" s="81">
        <f t="shared" si="10"/>
        <v>0</v>
      </c>
      <c r="K24" s="81">
        <f t="shared" si="10"/>
        <v>0</v>
      </c>
      <c r="L24" s="81">
        <f t="shared" si="10"/>
        <v>0</v>
      </c>
      <c r="M24" s="81" t="e">
        <f>#REF!</f>
        <v>#REF!</v>
      </c>
      <c r="N24" s="81">
        <f aca="true" t="shared" si="11" ref="N24:BG24">N22+N8</f>
        <v>0</v>
      </c>
      <c r="O24" s="81">
        <f t="shared" si="11"/>
        <v>0</v>
      </c>
      <c r="P24" s="81">
        <f t="shared" si="11"/>
        <v>0</v>
      </c>
      <c r="Q24" s="81">
        <f t="shared" si="11"/>
        <v>0</v>
      </c>
      <c r="R24" s="81">
        <f t="shared" si="11"/>
        <v>0</v>
      </c>
      <c r="S24" s="81">
        <f t="shared" si="11"/>
        <v>0</v>
      </c>
      <c r="T24" s="81">
        <f t="shared" si="11"/>
        <v>0</v>
      </c>
      <c r="U24" s="81">
        <f t="shared" si="11"/>
        <v>2.2737367544323206E-13</v>
      </c>
      <c r="V24" s="81">
        <f t="shared" si="11"/>
        <v>0</v>
      </c>
      <c r="W24" s="81">
        <f t="shared" si="11"/>
        <v>0</v>
      </c>
      <c r="X24" s="81">
        <f t="shared" si="11"/>
        <v>-121.0200000000001</v>
      </c>
      <c r="Y24" s="81">
        <f t="shared" si="11"/>
        <v>0</v>
      </c>
      <c r="Z24" s="81">
        <f t="shared" si="11"/>
        <v>0</v>
      </c>
      <c r="AA24" s="81">
        <f t="shared" si="11"/>
        <v>-0.13999999999998636</v>
      </c>
      <c r="AB24" s="81">
        <f t="shared" si="11"/>
        <v>-0.04999999999998295</v>
      </c>
      <c r="AC24" s="81">
        <f t="shared" si="11"/>
        <v>0</v>
      </c>
      <c r="AD24" s="81">
        <f t="shared" si="11"/>
        <v>0</v>
      </c>
      <c r="AE24" s="81">
        <f t="shared" si="11"/>
        <v>0</v>
      </c>
      <c r="AF24" s="81">
        <f t="shared" si="11"/>
        <v>-121.20999999999981</v>
      </c>
      <c r="AG24" s="81">
        <f t="shared" si="11"/>
        <v>77.9384</v>
      </c>
      <c r="AH24" s="81">
        <f t="shared" si="11"/>
        <v>0</v>
      </c>
      <c r="AI24" s="81">
        <f t="shared" si="11"/>
        <v>0</v>
      </c>
      <c r="AJ24" s="81">
        <f t="shared" si="11"/>
        <v>0</v>
      </c>
      <c r="AK24" s="81">
        <f t="shared" si="11"/>
        <v>150.549</v>
      </c>
      <c r="AL24" s="81">
        <f t="shared" si="11"/>
        <v>44.940000000000005</v>
      </c>
      <c r="AM24" s="81">
        <f t="shared" si="11"/>
        <v>0</v>
      </c>
      <c r="AN24" s="81">
        <f t="shared" si="11"/>
        <v>0</v>
      </c>
      <c r="AO24" s="81">
        <f t="shared" si="11"/>
        <v>0</v>
      </c>
      <c r="AP24" s="81">
        <f t="shared" si="11"/>
        <v>0</v>
      </c>
      <c r="AQ24" s="81">
        <f t="shared" si="11"/>
        <v>0</v>
      </c>
      <c r="AR24" s="81">
        <f t="shared" si="11"/>
        <v>0</v>
      </c>
      <c r="AS24" s="81">
        <f t="shared" si="11"/>
        <v>0</v>
      </c>
      <c r="AT24" s="81">
        <f t="shared" si="11"/>
        <v>0</v>
      </c>
      <c r="AU24" s="81">
        <f t="shared" si="11"/>
        <v>0</v>
      </c>
      <c r="AV24" s="81">
        <f t="shared" si="11"/>
        <v>0</v>
      </c>
      <c r="AW24" s="82">
        <f t="shared" si="11"/>
        <v>0</v>
      </c>
      <c r="AX24" s="82">
        <f t="shared" si="11"/>
        <v>0</v>
      </c>
      <c r="AY24" s="82">
        <f t="shared" si="11"/>
        <v>0</v>
      </c>
      <c r="AZ24" s="82">
        <f t="shared" si="11"/>
        <v>0</v>
      </c>
      <c r="BA24" s="82">
        <f t="shared" si="11"/>
        <v>0</v>
      </c>
      <c r="BB24" s="82">
        <f t="shared" si="11"/>
        <v>0</v>
      </c>
      <c r="BC24" s="82">
        <f t="shared" si="11"/>
        <v>195.489</v>
      </c>
      <c r="BD24" s="82">
        <f t="shared" si="11"/>
        <v>0</v>
      </c>
      <c r="BE24" s="82">
        <f t="shared" si="11"/>
        <v>195.489</v>
      </c>
      <c r="BF24" s="82">
        <f t="shared" si="11"/>
        <v>-117.5505999999998</v>
      </c>
      <c r="BG24" s="82">
        <f t="shared" si="11"/>
        <v>-121.21000000000004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8">
      <selection activeCell="G8" sqref="G8:H9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3" t="s">
        <v>70</v>
      </c>
      <c r="C1" s="243"/>
      <c r="D1" s="243"/>
      <c r="E1" s="243"/>
      <c r="F1" s="243"/>
      <c r="G1" s="243"/>
      <c r="H1" s="243"/>
    </row>
    <row r="2" spans="2:11" ht="21" customHeight="1">
      <c r="B2" s="243" t="s">
        <v>71</v>
      </c>
      <c r="C2" s="243"/>
      <c r="D2" s="243"/>
      <c r="E2" s="243"/>
      <c r="F2" s="243"/>
      <c r="G2" s="243"/>
      <c r="H2" s="243"/>
      <c r="J2" s="1"/>
      <c r="K2" s="1"/>
    </row>
    <row r="5" spans="1:12" ht="12.75">
      <c r="A5" s="244" t="s">
        <v>98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2.75">
      <c r="A6" s="245" t="s">
        <v>72</v>
      </c>
      <c r="B6" s="245"/>
      <c r="C6" s="245"/>
      <c r="D6" s="245"/>
      <c r="E6" s="245"/>
      <c r="F6" s="245"/>
      <c r="G6" s="245"/>
      <c r="H6" s="83"/>
      <c r="I6" s="83"/>
      <c r="J6" s="83"/>
      <c r="K6" s="83"/>
      <c r="L6" s="83"/>
    </row>
    <row r="7" spans="1:13" ht="13.5" thickBot="1">
      <c r="A7" s="246" t="s">
        <v>73</v>
      </c>
      <c r="B7" s="246"/>
      <c r="C7" s="246"/>
      <c r="D7" s="246"/>
      <c r="E7" s="247">
        <v>0</v>
      </c>
      <c r="F7" s="246"/>
      <c r="I7" s="84"/>
      <c r="J7" s="84"/>
      <c r="K7" s="84"/>
      <c r="L7" s="84"/>
      <c r="M7" s="84"/>
    </row>
    <row r="8" spans="1:15" ht="12.75" customHeight="1">
      <c r="A8" s="213" t="s">
        <v>74</v>
      </c>
      <c r="B8" s="216" t="s">
        <v>2</v>
      </c>
      <c r="C8" s="219" t="s">
        <v>97</v>
      </c>
      <c r="D8" s="222" t="s">
        <v>4</v>
      </c>
      <c r="E8" s="239" t="s">
        <v>75</v>
      </c>
      <c r="F8" s="199"/>
      <c r="G8" s="225" t="s">
        <v>76</v>
      </c>
      <c r="H8" s="226"/>
      <c r="I8" s="207" t="s">
        <v>9</v>
      </c>
      <c r="J8" s="208"/>
      <c r="K8" s="208"/>
      <c r="L8" s="208"/>
      <c r="M8" s="209"/>
      <c r="N8" s="229" t="s">
        <v>77</v>
      </c>
      <c r="O8" s="229" t="s">
        <v>11</v>
      </c>
    </row>
    <row r="9" spans="1:15" ht="12.75">
      <c r="A9" s="214"/>
      <c r="B9" s="217"/>
      <c r="C9" s="220"/>
      <c r="D9" s="223"/>
      <c r="E9" s="240"/>
      <c r="F9" s="241"/>
      <c r="G9" s="227"/>
      <c r="H9" s="228"/>
      <c r="I9" s="210"/>
      <c r="J9" s="211"/>
      <c r="K9" s="211"/>
      <c r="L9" s="211"/>
      <c r="M9" s="212"/>
      <c r="N9" s="230"/>
      <c r="O9" s="230"/>
    </row>
    <row r="10" spans="1:15" ht="26.25" customHeight="1">
      <c r="A10" s="214"/>
      <c r="B10" s="217"/>
      <c r="C10" s="220"/>
      <c r="D10" s="223"/>
      <c r="E10" s="232" t="s">
        <v>78</v>
      </c>
      <c r="F10" s="201"/>
      <c r="G10" s="85" t="s">
        <v>79</v>
      </c>
      <c r="H10" s="233" t="s">
        <v>80</v>
      </c>
      <c r="I10" s="235" t="s">
        <v>81</v>
      </c>
      <c r="J10" s="237" t="s">
        <v>82</v>
      </c>
      <c r="K10" s="237" t="s">
        <v>83</v>
      </c>
      <c r="L10" s="237" t="s">
        <v>84</v>
      </c>
      <c r="M10" s="234" t="s">
        <v>52</v>
      </c>
      <c r="N10" s="230"/>
      <c r="O10" s="230"/>
    </row>
    <row r="11" spans="1:15" ht="66.75" customHeight="1" thickBot="1">
      <c r="A11" s="215"/>
      <c r="B11" s="218"/>
      <c r="C11" s="221"/>
      <c r="D11" s="224"/>
      <c r="E11" s="86" t="s">
        <v>85</v>
      </c>
      <c r="F11" s="87" t="s">
        <v>21</v>
      </c>
      <c r="G11" s="88" t="s">
        <v>86</v>
      </c>
      <c r="H11" s="234"/>
      <c r="I11" s="236"/>
      <c r="J11" s="238"/>
      <c r="K11" s="238"/>
      <c r="L11" s="238"/>
      <c r="M11" s="242"/>
      <c r="N11" s="231"/>
      <c r="O11" s="231"/>
    </row>
    <row r="12" spans="1:15" ht="13.5" thickBot="1">
      <c r="A12" s="89">
        <v>1</v>
      </c>
      <c r="B12" s="90">
        <v>2</v>
      </c>
      <c r="C12" s="89">
        <v>3</v>
      </c>
      <c r="D12" s="90">
        <v>4</v>
      </c>
      <c r="E12" s="89">
        <v>5</v>
      </c>
      <c r="F12" s="90">
        <v>6</v>
      </c>
      <c r="G12" s="90">
        <v>7</v>
      </c>
      <c r="H12" s="89">
        <v>8</v>
      </c>
      <c r="I12" s="90">
        <v>9</v>
      </c>
      <c r="J12" s="90">
        <v>10</v>
      </c>
      <c r="K12" s="89">
        <v>11</v>
      </c>
      <c r="L12" s="90">
        <v>12</v>
      </c>
      <c r="M12" s="90">
        <v>13</v>
      </c>
      <c r="N12" s="89">
        <v>14</v>
      </c>
      <c r="O12" s="90">
        <v>15</v>
      </c>
    </row>
    <row r="13" spans="1:17" ht="12.75">
      <c r="A13" s="95" t="s">
        <v>57</v>
      </c>
      <c r="B13" s="96"/>
      <c r="C13" s="97"/>
      <c r="D13" s="98"/>
      <c r="E13" s="99"/>
      <c r="F13" s="100"/>
      <c r="G13" s="101"/>
      <c r="H13" s="100"/>
      <c r="I13" s="101"/>
      <c r="J13" s="102"/>
      <c r="K13" s="102"/>
      <c r="L13" s="103"/>
      <c r="M13" s="104"/>
      <c r="N13" s="105"/>
      <c r="O13" s="105"/>
      <c r="P13" s="1"/>
      <c r="Q13" s="1"/>
    </row>
    <row r="14" spans="1:17" ht="12.75">
      <c r="A14" s="20" t="s">
        <v>58</v>
      </c>
      <c r="B14" s="106">
        <f>'2011 полн'!B10</f>
        <v>32.1</v>
      </c>
      <c r="C14" s="106">
        <f>'2011 полн'!C10</f>
        <v>207.645912</v>
      </c>
      <c r="D14" s="107">
        <f>'2011 полн'!D10</f>
        <v>33.1914</v>
      </c>
      <c r="E14" s="102">
        <f>'2011 полн'!U10</f>
        <v>207.69</v>
      </c>
      <c r="F14" s="102">
        <f>'2011 полн'!V10</f>
        <v>0</v>
      </c>
      <c r="G14" s="108">
        <f>'2011 полн'!AF10</f>
        <v>0</v>
      </c>
      <c r="H14" s="108">
        <f>'2011 полн'!AG10</f>
        <v>33.1914</v>
      </c>
      <c r="I14" s="108">
        <f>'2011 полн'!AK10</f>
        <v>21.507</v>
      </c>
      <c r="J14" s="108">
        <f>'2011 полн'!AL10</f>
        <v>6.420000000000001</v>
      </c>
      <c r="K14" s="102">
        <f>'2011 полн'!AM10+'2011 полн'!AN10+'2011 полн'!AO10+'2011 полн'!AP10+'2011 полн'!AQ10+'2011 полн'!AR10+'2011 полн'!AS10+'2011 полн'!AX10</f>
        <v>0</v>
      </c>
      <c r="L14" s="103">
        <f>'2011 полн'!AU10+'2011 полн'!AV10+'2011 полн'!AW10</f>
        <v>0</v>
      </c>
      <c r="M14" s="104">
        <f>'2011 полн'!BE10</f>
        <v>27.927000000000003</v>
      </c>
      <c r="N14" s="104">
        <f>'2011 полн'!BF10</f>
        <v>5.264399999999998</v>
      </c>
      <c r="O14" s="104">
        <f>'2011 полн'!BG10</f>
        <v>-207.69</v>
      </c>
      <c r="P14" s="1"/>
      <c r="Q14" s="1"/>
    </row>
    <row r="15" spans="1:17" ht="12.75">
      <c r="A15" s="20" t="s">
        <v>59</v>
      </c>
      <c r="B15" s="106">
        <f>'2011 полн'!B11</f>
        <v>32.1</v>
      </c>
      <c r="C15" s="106">
        <f>'2011 полн'!C11</f>
        <v>207.645912</v>
      </c>
      <c r="D15" s="107">
        <f>'2011 полн'!D11</f>
        <v>33.1914</v>
      </c>
      <c r="E15" s="102">
        <f>'2011 полн'!U11</f>
        <v>207.69</v>
      </c>
      <c r="F15" s="102">
        <f>'2011 полн'!V11</f>
        <v>0</v>
      </c>
      <c r="G15" s="108">
        <f>'2011 полн'!AF11</f>
        <v>86.48</v>
      </c>
      <c r="H15" s="108">
        <f>'2011 полн'!AG11</f>
        <v>119.6714</v>
      </c>
      <c r="I15" s="108">
        <f>'2011 полн'!AK11</f>
        <v>21.507</v>
      </c>
      <c r="J15" s="108">
        <f>'2011 полн'!AL11</f>
        <v>6.420000000000001</v>
      </c>
      <c r="K15" s="102">
        <f>'2011 полн'!AM11+'2011 полн'!AN11+'2011 полн'!AO11+'2011 полн'!AP11+'2011 полн'!AQ11+'2011 полн'!AR11+'2011 полн'!AS11+'2011 полн'!AX11</f>
        <v>0</v>
      </c>
      <c r="L15" s="103">
        <f>'2011 полн'!AU11+'2011 полн'!AV11+'2011 полн'!AW11</f>
        <v>0</v>
      </c>
      <c r="M15" s="104">
        <f>'2011 полн'!BE11</f>
        <v>27.927000000000003</v>
      </c>
      <c r="N15" s="104">
        <f>'2011 полн'!BF11</f>
        <v>91.7444</v>
      </c>
      <c r="O15" s="104">
        <f>'2011 полн'!BG11</f>
        <v>-121.21</v>
      </c>
      <c r="P15" s="1"/>
      <c r="Q15" s="1"/>
    </row>
    <row r="16" spans="1:17" ht="12.75">
      <c r="A16" s="20" t="s">
        <v>60</v>
      </c>
      <c r="B16" s="106">
        <f>'2011 полн'!B12</f>
        <v>32.1</v>
      </c>
      <c r="C16" s="106">
        <f>'2011 полн'!C12</f>
        <v>207.645912</v>
      </c>
      <c r="D16" s="107">
        <f>'2011 полн'!D12</f>
        <v>33.1914</v>
      </c>
      <c r="E16" s="102">
        <f>'2011 полн'!U12</f>
        <v>207.69</v>
      </c>
      <c r="F16" s="102">
        <f>'2011 полн'!V12</f>
        <v>0</v>
      </c>
      <c r="G16" s="108">
        <f>'2011 полн'!AF12</f>
        <v>207.48000000000002</v>
      </c>
      <c r="H16" s="108">
        <f>'2011 полн'!AG12</f>
        <v>240.6714</v>
      </c>
      <c r="I16" s="108">
        <f>'2011 полн'!AK12</f>
        <v>21.507</v>
      </c>
      <c r="J16" s="108">
        <f>'2011 полн'!AL12</f>
        <v>6.420000000000001</v>
      </c>
      <c r="K16" s="102">
        <f>'2011 полн'!AM12+'2011 полн'!AN12+'2011 полн'!AO12+'2011 полн'!AP12+'2011 полн'!AQ12+'2011 полн'!AR12+'2011 полн'!AS12+'2011 полн'!AX12</f>
        <v>0</v>
      </c>
      <c r="L16" s="103">
        <f>'2011 полн'!AU12+'2011 полн'!AV12+'2011 полн'!AW12</f>
        <v>0</v>
      </c>
      <c r="M16" s="104">
        <f>'2011 полн'!BE12</f>
        <v>27.927000000000003</v>
      </c>
      <c r="N16" s="104">
        <f>'2011 полн'!BF12</f>
        <v>212.7444</v>
      </c>
      <c r="O16" s="104">
        <f>'2011 полн'!BG12</f>
        <v>-0.20999999999997954</v>
      </c>
      <c r="P16" s="1"/>
      <c r="Q16" s="1"/>
    </row>
    <row r="17" spans="1:17" ht="12.75">
      <c r="A17" s="20" t="s">
        <v>61</v>
      </c>
      <c r="B17" s="106">
        <f>'2011 полн'!B13</f>
        <v>32.1</v>
      </c>
      <c r="C17" s="106">
        <f>'2011 полн'!C13</f>
        <v>207.645912</v>
      </c>
      <c r="D17" s="107">
        <f>'2011 полн'!D13</f>
        <v>33.1914</v>
      </c>
      <c r="E17" s="102">
        <f>'2011 полн'!U13</f>
        <v>207.69</v>
      </c>
      <c r="F17" s="102">
        <f>'2011 полн'!V13</f>
        <v>0</v>
      </c>
      <c r="G17" s="108">
        <f>'2011 полн'!AF13</f>
        <v>208</v>
      </c>
      <c r="H17" s="108">
        <f>'2011 полн'!AG13</f>
        <v>241.1914</v>
      </c>
      <c r="I17" s="108">
        <f>'2011 полн'!AK13</f>
        <v>21.507</v>
      </c>
      <c r="J17" s="108">
        <f>'2011 полн'!AL13</f>
        <v>6.420000000000001</v>
      </c>
      <c r="K17" s="102">
        <f>'2011 полн'!AM13+'2011 полн'!AN13+'2011 полн'!AO13+'2011 полн'!AP13+'2011 полн'!AQ13+'2011 полн'!AR13+'2011 полн'!AS13+'2011 полн'!AX13</f>
        <v>0</v>
      </c>
      <c r="L17" s="103">
        <f>'2011 полн'!AU13+'2011 полн'!AV13+'2011 полн'!AW13</f>
        <v>0</v>
      </c>
      <c r="M17" s="104">
        <f>'2011 полн'!BE13</f>
        <v>27.927000000000003</v>
      </c>
      <c r="N17" s="104">
        <f>'2011 полн'!BF13</f>
        <v>213.2644</v>
      </c>
      <c r="O17" s="104">
        <f>'2011 полн'!BG13</f>
        <v>0.3100000000000023</v>
      </c>
      <c r="P17" s="1"/>
      <c r="Q17" s="1"/>
    </row>
    <row r="18" spans="1:17" ht="12.75">
      <c r="A18" s="20" t="s">
        <v>62</v>
      </c>
      <c r="B18" s="106">
        <f>'2011 полн'!B14</f>
        <v>32.1</v>
      </c>
      <c r="C18" s="106">
        <f>'2011 полн'!C14</f>
        <v>207.645912</v>
      </c>
      <c r="D18" s="107">
        <f>'2011 полн'!D14</f>
        <v>33.1914</v>
      </c>
      <c r="E18" s="102">
        <f>'2011 полн'!U14</f>
        <v>207.69</v>
      </c>
      <c r="F18" s="102">
        <f>'2011 полн'!V14</f>
        <v>0</v>
      </c>
      <c r="G18" s="108">
        <f>'2011 полн'!AF14</f>
        <v>207.46</v>
      </c>
      <c r="H18" s="108">
        <f>'2011 полн'!AG14</f>
        <v>240.65140000000002</v>
      </c>
      <c r="I18" s="108">
        <f>'2011 полн'!AK14</f>
        <v>21.507</v>
      </c>
      <c r="J18" s="108">
        <f>'2011 полн'!AL14</f>
        <v>6.420000000000001</v>
      </c>
      <c r="K18" s="102">
        <f>'2011 полн'!AM14+'2011 полн'!AN14+'2011 полн'!AO14+'2011 полн'!AP14+'2011 полн'!AQ14+'2011 полн'!AR14+'2011 полн'!AS14+'2011 полн'!AX14</f>
        <v>0</v>
      </c>
      <c r="L18" s="103">
        <f>'2011 полн'!AU14+'2011 полн'!AV14+'2011 полн'!AW14</f>
        <v>0</v>
      </c>
      <c r="M18" s="104">
        <f>'2011 полн'!BE14</f>
        <v>27.927000000000003</v>
      </c>
      <c r="N18" s="104">
        <f>'2011 полн'!BF14</f>
        <v>212.72440000000003</v>
      </c>
      <c r="O18" s="104">
        <f>'2011 полн'!BG14</f>
        <v>-0.22999999999998977</v>
      </c>
      <c r="P18" s="1"/>
      <c r="Q18" s="1"/>
    </row>
    <row r="19" spans="1:17" ht="12.75">
      <c r="A19" s="20" t="s">
        <v>63</v>
      </c>
      <c r="B19" s="106">
        <f>'2011 полн'!B15</f>
        <v>32.1</v>
      </c>
      <c r="C19" s="106">
        <f>'2011 полн'!C15</f>
        <v>207.645912</v>
      </c>
      <c r="D19" s="107">
        <f>'2011 полн'!D15</f>
        <v>33.1914</v>
      </c>
      <c r="E19" s="102">
        <f>'2011 полн'!U15</f>
        <v>207.69</v>
      </c>
      <c r="F19" s="102">
        <f>'2011 полн'!V15</f>
        <v>0</v>
      </c>
      <c r="G19" s="108">
        <f>'2011 полн'!AF15</f>
        <v>207.46</v>
      </c>
      <c r="H19" s="108">
        <f>'2011 полн'!AG15</f>
        <v>240.65140000000002</v>
      </c>
      <c r="I19" s="108">
        <f>'2011 полн'!AK15</f>
        <v>21.507</v>
      </c>
      <c r="J19" s="108">
        <f>'2011 полн'!AL15</f>
        <v>6.420000000000001</v>
      </c>
      <c r="K19" s="102">
        <f>'2011 полн'!AM15+'2011 полн'!AN15+'2011 полн'!AO15+'2011 полн'!AP15+'2011 полн'!AQ15+'2011 полн'!AR15+'2011 полн'!AS15+'2011 полн'!AX15</f>
        <v>0</v>
      </c>
      <c r="L19" s="103">
        <f>'2011 полн'!AU15+'2011 полн'!AV15+'2011 полн'!AW15</f>
        <v>0</v>
      </c>
      <c r="M19" s="104">
        <f>'2011 полн'!BE15</f>
        <v>27.927000000000003</v>
      </c>
      <c r="N19" s="104">
        <f>'2011 полн'!BF15</f>
        <v>212.72440000000003</v>
      </c>
      <c r="O19" s="104">
        <f>'2011 полн'!BG15</f>
        <v>-0.22999999999998977</v>
      </c>
      <c r="P19" s="1"/>
      <c r="Q19" s="1"/>
    </row>
    <row r="20" spans="1:15" ht="12.75">
      <c r="A20" s="20" t="s">
        <v>64</v>
      </c>
      <c r="B20" s="106">
        <f>'2011 полн'!B16</f>
        <v>32.1</v>
      </c>
      <c r="C20" s="106">
        <f>'2011 полн'!C16</f>
        <v>207.645912</v>
      </c>
      <c r="D20" s="107">
        <f>'2011 полн'!D16</f>
        <v>0</v>
      </c>
      <c r="E20" s="102">
        <f>'2011 полн'!U16</f>
        <v>-1246.1399999999999</v>
      </c>
      <c r="F20" s="102">
        <f>'2011 полн'!V16</f>
        <v>0</v>
      </c>
      <c r="G20" s="108">
        <f>'2011 полн'!AF16</f>
        <v>207.98</v>
      </c>
      <c r="H20" s="108">
        <f>'2011 полн'!AG16</f>
        <v>207.98</v>
      </c>
      <c r="I20" s="108">
        <f>'2011 полн'!AK16</f>
        <v>21.507</v>
      </c>
      <c r="J20" s="108">
        <f>'2011 полн'!AL16</f>
        <v>6.420000000000001</v>
      </c>
      <c r="K20" s="102">
        <f>'2011 полн'!AM16+'2011 полн'!AN16+'2011 полн'!AO16+'2011 полн'!AP16+'2011 полн'!AQ16+'2011 полн'!AR16+'2011 полн'!AS16+'2011 полн'!AX16</f>
        <v>0</v>
      </c>
      <c r="L20" s="103">
        <f>'2011 полн'!AU16+'2011 полн'!AV16+'2011 полн'!AW16</f>
        <v>0</v>
      </c>
      <c r="M20" s="104">
        <f>'2011 полн'!BE16</f>
        <v>27.927000000000003</v>
      </c>
      <c r="N20" s="104">
        <f>'2011 полн'!BF16</f>
        <v>180.053</v>
      </c>
      <c r="O20" s="104">
        <f>'2011 полн'!BG16</f>
        <v>1454.12</v>
      </c>
    </row>
    <row r="21" spans="1:15" ht="12.75">
      <c r="A21" s="20" t="s">
        <v>65</v>
      </c>
      <c r="B21" s="106">
        <f>'2011 полн'!B17</f>
        <v>32.1</v>
      </c>
      <c r="C21" s="106">
        <f>'2011 полн'!C17</f>
        <v>0</v>
      </c>
      <c r="D21" s="107">
        <f>'2011 полн'!D17</f>
        <v>0</v>
      </c>
      <c r="E21" s="102">
        <f>'2011 полн'!U17</f>
        <v>0</v>
      </c>
      <c r="F21" s="102">
        <f>'2011 полн'!V17</f>
        <v>0</v>
      </c>
      <c r="G21" s="108">
        <f>'2011 полн'!AF17</f>
        <v>-1246.07</v>
      </c>
      <c r="H21" s="108">
        <f>'2011 полн'!AG17</f>
        <v>-1246.07</v>
      </c>
      <c r="I21" s="108">
        <f>'2011 полн'!AK17</f>
        <v>0</v>
      </c>
      <c r="J21" s="108">
        <f>'2011 полн'!AL17</f>
        <v>0</v>
      </c>
      <c r="K21" s="102">
        <f>'2011 полн'!AM17+'2011 полн'!AN17+'2011 полн'!AO17+'2011 полн'!AP17+'2011 полн'!AQ17+'2011 полн'!AR17+'2011 полн'!AS17+'2011 полн'!AX17</f>
        <v>0</v>
      </c>
      <c r="L21" s="103">
        <f>'2011 полн'!AU17+'2011 полн'!AV17+'2011 полн'!AW17</f>
        <v>0</v>
      </c>
      <c r="M21" s="104">
        <f>'2011 полн'!BE17</f>
        <v>0</v>
      </c>
      <c r="N21" s="104">
        <f>'2011 полн'!BF17</f>
        <v>-1246.07</v>
      </c>
      <c r="O21" s="104">
        <f>'2011 полн'!BG17</f>
        <v>-1246.07</v>
      </c>
    </row>
    <row r="22" spans="1:15" ht="12.75">
      <c r="A22" s="20" t="s">
        <v>66</v>
      </c>
      <c r="B22" s="106">
        <f>'2011 полн'!B18</f>
        <v>32.1</v>
      </c>
      <c r="C22" s="106">
        <f>'2011 полн'!C18</f>
        <v>0</v>
      </c>
      <c r="D22" s="107">
        <f>'2011 полн'!D18</f>
        <v>0</v>
      </c>
      <c r="E22" s="102">
        <f>'2011 полн'!U18</f>
        <v>0</v>
      </c>
      <c r="F22" s="102">
        <f>'2011 полн'!V18</f>
        <v>0</v>
      </c>
      <c r="G22" s="108">
        <f>'2011 полн'!AF18</f>
        <v>0</v>
      </c>
      <c r="H22" s="108">
        <f>'2011 полн'!AG18</f>
        <v>0</v>
      </c>
      <c r="I22" s="108">
        <f>'2011 полн'!AK18</f>
        <v>0</v>
      </c>
      <c r="J22" s="108">
        <f>'2011 полн'!AL18</f>
        <v>0</v>
      </c>
      <c r="K22" s="102">
        <f>'2011 полн'!AM18+'2011 полн'!AN18+'2011 полн'!AO18+'2011 полн'!AP18+'2011 полн'!AQ18+'2011 полн'!AR18+'2011 полн'!AS18+'2011 полн'!AX18</f>
        <v>0</v>
      </c>
      <c r="L22" s="103">
        <f>'2011 полн'!AU18+'2011 полн'!AV18+'2011 полн'!AW18</f>
        <v>0</v>
      </c>
      <c r="M22" s="104">
        <f>'2011 полн'!BE18</f>
        <v>0</v>
      </c>
      <c r="N22" s="104">
        <f>'2011 полн'!BF18</f>
        <v>0</v>
      </c>
      <c r="O22" s="104">
        <f>'2011 полн'!BG18</f>
        <v>0</v>
      </c>
    </row>
    <row r="23" spans="1:15" ht="12.75">
      <c r="A23" s="20" t="s">
        <v>67</v>
      </c>
      <c r="B23" s="106">
        <f>'2011 полн'!B19</f>
        <v>32.1</v>
      </c>
      <c r="C23" s="106">
        <f>'2011 полн'!C19</f>
        <v>0</v>
      </c>
      <c r="D23" s="107">
        <f>'2011 полн'!D19</f>
        <v>0</v>
      </c>
      <c r="E23" s="102">
        <f>'2011 полн'!U19</f>
        <v>0</v>
      </c>
      <c r="F23" s="102">
        <f>'2011 полн'!V19</f>
        <v>0</v>
      </c>
      <c r="G23" s="108">
        <f>'2011 полн'!AF19</f>
        <v>0</v>
      </c>
      <c r="H23" s="108">
        <f>'2011 полн'!AG19</f>
        <v>0</v>
      </c>
      <c r="I23" s="108">
        <f>'2011 полн'!AK19</f>
        <v>0</v>
      </c>
      <c r="J23" s="108">
        <f>'2011 полн'!AL19</f>
        <v>0</v>
      </c>
      <c r="K23" s="102">
        <f>'2011 полн'!AM19+'2011 полн'!AN19+'2011 полн'!AO19+'2011 полн'!AP19+'2011 полн'!AQ19+'2011 полн'!AR19+'2011 полн'!AS19+'2011 полн'!AX19</f>
        <v>0</v>
      </c>
      <c r="L23" s="103">
        <f>'2011 полн'!AU19+'2011 полн'!AV19+'2011 полн'!AW19</f>
        <v>0</v>
      </c>
      <c r="M23" s="104">
        <f>'2011 полн'!BE19</f>
        <v>0</v>
      </c>
      <c r="N23" s="104">
        <f>'2011 полн'!BF19</f>
        <v>0</v>
      </c>
      <c r="O23" s="104">
        <f>'2011 полн'!BG19</f>
        <v>0</v>
      </c>
    </row>
    <row r="24" spans="1:15" ht="12.75">
      <c r="A24" s="20" t="s">
        <v>68</v>
      </c>
      <c r="B24" s="106">
        <f>'2011 полн'!B20</f>
        <v>32.1</v>
      </c>
      <c r="C24" s="106">
        <f>'2011 полн'!C20</f>
        <v>0</v>
      </c>
      <c r="D24" s="107">
        <f>'2011 полн'!D20</f>
        <v>0</v>
      </c>
      <c r="E24" s="102">
        <f>'2011 полн'!U20</f>
        <v>0</v>
      </c>
      <c r="F24" s="102">
        <f>'2011 полн'!V20</f>
        <v>0</v>
      </c>
      <c r="G24" s="108">
        <f>'2011 полн'!AF20</f>
        <v>0</v>
      </c>
      <c r="H24" s="108">
        <f>'2011 полн'!AG20</f>
        <v>0</v>
      </c>
      <c r="I24" s="108">
        <f>'2011 полн'!AK20</f>
        <v>0</v>
      </c>
      <c r="J24" s="108">
        <f>'2011 полн'!AL20</f>
        <v>0</v>
      </c>
      <c r="K24" s="102">
        <f>'2011 полн'!AM20+'2011 полн'!AN20+'2011 полн'!AO20+'2011 полн'!AP20+'2011 полн'!AQ20+'2011 полн'!AR20+'2011 полн'!AS20+'2011 полн'!AX20</f>
        <v>0</v>
      </c>
      <c r="L24" s="103">
        <f>'2011 полн'!AU20+'2011 полн'!AV20+'2011 полн'!AW20</f>
        <v>0</v>
      </c>
      <c r="M24" s="104">
        <f>'2011 полн'!BE20</f>
        <v>0</v>
      </c>
      <c r="N24" s="104">
        <f>'2011 полн'!BF20</f>
        <v>0</v>
      </c>
      <c r="O24" s="104">
        <f>'2011 полн'!BG20</f>
        <v>0</v>
      </c>
    </row>
    <row r="25" spans="1:15" ht="13.5" thickBot="1">
      <c r="A25" s="109" t="s">
        <v>69</v>
      </c>
      <c r="B25" s="106">
        <f>'2011 полн'!B21</f>
        <v>32.1</v>
      </c>
      <c r="C25" s="106">
        <f>'2011 полн'!C21</f>
        <v>0</v>
      </c>
      <c r="D25" s="107">
        <f>'2011 полн'!D21</f>
        <v>0</v>
      </c>
      <c r="E25" s="102">
        <f>'2011 полн'!U21</f>
        <v>0</v>
      </c>
      <c r="F25" s="102">
        <f>'2011 полн'!V21</f>
        <v>0</v>
      </c>
      <c r="G25" s="108">
        <f>'2011 полн'!AF21</f>
        <v>0</v>
      </c>
      <c r="H25" s="108">
        <f>'2011 полн'!AG21</f>
        <v>0</v>
      </c>
      <c r="I25" s="108">
        <f>'2011 полн'!AK21</f>
        <v>0</v>
      </c>
      <c r="J25" s="108">
        <f>'2011 полн'!AL21</f>
        <v>0</v>
      </c>
      <c r="K25" s="102">
        <f>'2011 полн'!AM21+'2011 полн'!AN21+'2011 полн'!AO21+'2011 полн'!AP21+'2011 полн'!AQ21+'2011 полн'!AR21+'2011 полн'!AS21+'2011 полн'!AX21</f>
        <v>0</v>
      </c>
      <c r="L25" s="103">
        <f>'2011 полн'!AU21+'2011 полн'!AV21+'2011 полн'!AW21</f>
        <v>0</v>
      </c>
      <c r="M25" s="104">
        <f>'2011 полн'!BE21</f>
        <v>0</v>
      </c>
      <c r="N25" s="104">
        <f>'2011 полн'!BF21</f>
        <v>0</v>
      </c>
      <c r="O25" s="104">
        <f>'2011 полн'!BG21</f>
        <v>0</v>
      </c>
    </row>
    <row r="26" spans="1:15" ht="13.5" thickBot="1">
      <c r="A26" s="202" t="s">
        <v>87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123"/>
      <c r="N26" s="91"/>
      <c r="O26" s="91"/>
    </row>
    <row r="27" spans="1:17" s="15" customFormat="1" ht="13.5" thickBot="1">
      <c r="A27" s="92" t="s">
        <v>56</v>
      </c>
      <c r="B27" s="93"/>
      <c r="C27" s="94">
        <f aca="true" t="shared" si="0" ref="C27:N27">SUM(C14:C26)</f>
        <v>1453.521384</v>
      </c>
      <c r="D27" s="94">
        <f t="shared" si="0"/>
        <v>199.14839999999998</v>
      </c>
      <c r="E27" s="94">
        <f t="shared" si="0"/>
        <v>2.2737367544323206E-13</v>
      </c>
      <c r="F27" s="94">
        <f t="shared" si="0"/>
        <v>0</v>
      </c>
      <c r="G27" s="94">
        <f t="shared" si="0"/>
        <v>-121.20999999999981</v>
      </c>
      <c r="H27" s="94">
        <f t="shared" si="0"/>
        <v>77.9384</v>
      </c>
      <c r="I27" s="94">
        <f t="shared" si="0"/>
        <v>150.549</v>
      </c>
      <c r="J27" s="94">
        <f t="shared" si="0"/>
        <v>44.940000000000005</v>
      </c>
      <c r="K27" s="94">
        <f t="shared" si="0"/>
        <v>0</v>
      </c>
      <c r="L27" s="94">
        <f t="shared" si="0"/>
        <v>0</v>
      </c>
      <c r="M27" s="94">
        <f t="shared" si="0"/>
        <v>195.489</v>
      </c>
      <c r="N27" s="94">
        <f t="shared" si="0"/>
        <v>-117.5505999999998</v>
      </c>
      <c r="O27" s="94">
        <f>SUM(O14:O26)</f>
        <v>-121.21000000000004</v>
      </c>
      <c r="P27" s="71"/>
      <c r="Q27" s="76"/>
    </row>
    <row r="29" spans="1:16" ht="12.75">
      <c r="A29" s="15" t="s">
        <v>96</v>
      </c>
      <c r="D29" s="110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04" t="s">
        <v>91</v>
      </c>
      <c r="D30" s="204"/>
      <c r="O30" s="1"/>
      <c r="P30" s="1"/>
    </row>
    <row r="31" spans="1:16" ht="12.75">
      <c r="A31" s="111">
        <v>1996</v>
      </c>
      <c r="B31" s="111">
        <v>0</v>
      </c>
      <c r="C31" s="205">
        <f>A31-B31</f>
        <v>1996</v>
      </c>
      <c r="D31" s="206"/>
      <c r="O31" s="1"/>
      <c r="P31" s="1"/>
    </row>
    <row r="32" spans="1:16" ht="12.75">
      <c r="A32" s="112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10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2012-05-23T04:27:14Z</dcterms:modified>
  <cp:category/>
  <cp:version/>
  <cp:contentType/>
  <cp:contentStatus/>
</cp:coreProperties>
</file>