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для печат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<sst xmlns="http://schemas.openxmlformats.org/spreadsheetml/2006/main" count="111" uniqueCount="78">
  <si>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</si>
  <si>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</si>
  <si>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</si>
  <si>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</si>
  <si>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</si>
  <si>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</si>
  <si>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</si>
  <si>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</si>
  <si>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</si>
  <si>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</si>
  <si>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</si>
  <si>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</si>
  <si>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</si>
  <si>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</si>
  <si>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</si>
  <si>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</si>
  <si>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</si>
  <si>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</si>
  <si>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</si>
  <si>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</si>
  <si>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</si>
  <si>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</si>
  <si>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</si>
  <si>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</si>
  <si>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</si>
  <si>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</si>
  <si>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</si>
  <si>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</si>
  <si>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</si>
  <si>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</si>
  <si>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</si>
  <si>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</si>
  <si>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</si>
  <si>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</si>
  <si>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</si>
  <si>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</si>
  <si>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</si>
  <si>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</si>
  <si>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</si>
  <si>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</si>
  <si>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</si>
  <si>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</si>
  <si>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</si>
  <si>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</si>
  <si>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</si>
  <si>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</si>
  <si>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</si>
  <si>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</si>
  <si>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</si>
  <si>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</si>
  <si>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</si>
  <si>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</si>
  <si>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</si>
  <si>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</si>
  <si>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</si>
  <si>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</si>
  <si>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</si>
  <si>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</si>
  <si>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</si>
  <si>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</si>
  <si>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</si>
  <si>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</si>
  <si>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</si>
  <si>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</si>
  <si>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</si>
  <si>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</si>
  <si>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</si>
  <si>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</si>
  <si>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</si>
  <si>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</si>
  <si>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</si>
  <si>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</si>
  <si>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Собрано за содержание и тек.рем.</t>
  </si>
  <si>
    <t>Лицевой счет по адресу г. Таштагол, ул. Коммунистическая, д. 7</t>
  </si>
  <si>
    <t>Выписка по лицевому счету по адресу г. Таштагол ул. Коммунистическая, д.22</t>
  </si>
  <si>
    <t>2010 год</t>
  </si>
  <si>
    <t>*по состоянию на 01.01.2011 г.</t>
  </si>
  <si>
    <t>на 01.01.2011г.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</si>
</sst>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 horizontal="lef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/>
    </xf>
    <xf numFmtId="4" fontId="2" fillId="0" borderId="18" xfId="33" applyNumberFormat="1" applyFont="1" applyFill="1" applyBorder="1" applyAlignment="1">
      <alignment horizontal="right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wrapText="1"/>
    </xf>
    <xf numFmtId="4" fontId="2" fillId="0" borderId="14" xfId="33" applyNumberFormat="1" applyFont="1" applyFill="1" applyBorder="1" applyAlignment="1">
      <alignment vertical="center" wrapText="1"/>
      <protection/>
    </xf>
    <xf numFmtId="4" fontId="1" fillId="0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textRotation="90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4" borderId="29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4" xfId="6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4" fontId="0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38" borderId="13" xfId="0" applyFill="1" applyBorder="1" applyAlignment="1">
      <alignment horizontal="center"/>
    </xf>
    <xf numFmtId="4" fontId="2" fillId="38" borderId="10" xfId="33" applyNumberFormat="1" applyFont="1" applyFill="1" applyBorder="1" applyAlignment="1">
      <alignment horizontal="center" vertical="center" wrapText="1"/>
      <protection/>
    </xf>
    <xf numFmtId="3" fontId="0" fillId="38" borderId="14" xfId="0" applyNumberFormat="1" applyFont="1" applyFill="1" applyBorder="1" applyAlignment="1">
      <alignment/>
    </xf>
    <xf numFmtId="165" fontId="0" fillId="38" borderId="14" xfId="0" applyNumberFormat="1" applyFont="1" applyFill="1" applyBorder="1" applyAlignment="1">
      <alignment/>
    </xf>
    <xf numFmtId="4" fontId="0" fillId="38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1" fillId="0" borderId="3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30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  <xf numFmtId="2" fontId="7" fillId="34" borderId="43" xfId="0" applyNumberFormat="1" applyFont="1" applyFill="1" applyBorder="1" applyAlignment="1">
      <alignment horizontal="center" vertical="center" wrapText="1"/>
    </xf>
    <xf numFmtId="2" fontId="7" fillId="34" borderId="44" xfId="0" applyNumberFormat="1" applyFont="1" applyFill="1" applyBorder="1" applyAlignment="1">
      <alignment horizontal="center" vertical="center" wrapText="1"/>
    </xf>
    <xf numFmtId="2" fontId="7" fillId="34" borderId="30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36" borderId="24" xfId="0" applyNumberFormat="1" applyFont="1" applyFill="1" applyBorder="1" applyAlignment="1">
      <alignment horizontal="center" vertical="center" wrapText="1"/>
    </xf>
    <xf numFmtId="2" fontId="1" fillId="36" borderId="42" xfId="0" applyNumberFormat="1" applyFont="1" applyFill="1" applyBorder="1" applyAlignment="1">
      <alignment horizontal="center" vertical="center" wrapText="1"/>
    </xf>
    <xf numFmtId="2" fontId="1" fillId="36" borderId="43" xfId="0" applyNumberFormat="1" applyFont="1" applyFill="1" applyBorder="1" applyAlignment="1">
      <alignment horizontal="center" vertical="center" wrapText="1"/>
    </xf>
    <xf numFmtId="2" fontId="1" fillId="36" borderId="30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2" fontId="1" fillId="0" borderId="43" xfId="0" applyNumberFormat="1" applyFont="1" applyFill="1" applyBorder="1" applyAlignment="1">
      <alignment horizontal="center" vertical="center" textRotation="90" wrapText="1"/>
    </xf>
    <xf numFmtId="2" fontId="1" fillId="0" borderId="44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25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4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2" fontId="0" fillId="0" borderId="29" xfId="0" applyNumberFormat="1" applyFont="1" applyFill="1" applyBorder="1" applyAlignment="1">
      <alignment horizontal="center"/>
    </xf>
    <xf numFmtId="2" fontId="0" fillId="0" borderId="57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24" xfId="0" applyNumberFormat="1" applyFont="1" applyFill="1" applyBorder="1" applyAlignment="1">
      <alignment horizontal="center" vertical="center" textRotation="90" wrapText="1"/>
    </xf>
    <xf numFmtId="4" fontId="1" fillId="0" borderId="58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pane xSplit="2" ySplit="7" topLeftCell="A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S9" sqref="AS9:AS1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96" t="s">
        <v>73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97" t="s">
        <v>0</v>
      </c>
      <c r="B3" s="100" t="s">
        <v>1</v>
      </c>
      <c r="C3" s="100" t="s">
        <v>2</v>
      </c>
      <c r="D3" s="100" t="s">
        <v>3</v>
      </c>
      <c r="E3" s="103" t="s">
        <v>4</v>
      </c>
      <c r="F3" s="103"/>
      <c r="G3" s="103"/>
      <c r="H3" s="103"/>
      <c r="I3" s="103"/>
      <c r="J3" s="103"/>
      <c r="K3" s="103"/>
      <c r="L3" s="103"/>
      <c r="M3" s="103"/>
      <c r="N3" s="103"/>
      <c r="O3" s="120" t="s">
        <v>5</v>
      </c>
      <c r="P3" s="120"/>
      <c r="Q3" s="121" t="s">
        <v>6</v>
      </c>
      <c r="R3" s="121"/>
      <c r="S3" s="121"/>
      <c r="T3" s="121"/>
      <c r="U3" s="121"/>
      <c r="V3" s="121"/>
      <c r="W3" s="123" t="s">
        <v>69</v>
      </c>
      <c r="X3" s="130" t="s">
        <v>57</v>
      </c>
      <c r="Y3" s="133" t="s">
        <v>8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12" t="s">
        <v>58</v>
      </c>
      <c r="AU3" s="117" t="s">
        <v>9</v>
      </c>
      <c r="AV3" s="105" t="s">
        <v>10</v>
      </c>
    </row>
    <row r="4" spans="1:48" ht="36" customHeight="1" thickBot="1">
      <c r="A4" s="98"/>
      <c r="B4" s="101"/>
      <c r="C4" s="101"/>
      <c r="D4" s="101"/>
      <c r="E4" s="104" t="s">
        <v>11</v>
      </c>
      <c r="F4" s="104"/>
      <c r="G4" s="104" t="s">
        <v>12</v>
      </c>
      <c r="H4" s="104"/>
      <c r="I4" s="104" t="s">
        <v>13</v>
      </c>
      <c r="J4" s="104"/>
      <c r="K4" s="104" t="s">
        <v>14</v>
      </c>
      <c r="L4" s="104"/>
      <c r="M4" s="104" t="s">
        <v>15</v>
      </c>
      <c r="N4" s="104"/>
      <c r="O4" s="104"/>
      <c r="P4" s="104"/>
      <c r="Q4" s="122"/>
      <c r="R4" s="122"/>
      <c r="S4" s="122"/>
      <c r="T4" s="122"/>
      <c r="U4" s="122"/>
      <c r="V4" s="122"/>
      <c r="W4" s="124"/>
      <c r="X4" s="131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13"/>
      <c r="AU4" s="118"/>
      <c r="AV4" s="106"/>
    </row>
    <row r="5" spans="1:48" ht="29.25" customHeight="1" thickBot="1">
      <c r="A5" s="98"/>
      <c r="B5" s="101"/>
      <c r="C5" s="101"/>
      <c r="D5" s="101"/>
      <c r="E5" s="115" t="s">
        <v>16</v>
      </c>
      <c r="F5" s="115" t="s">
        <v>17</v>
      </c>
      <c r="G5" s="115" t="s">
        <v>16</v>
      </c>
      <c r="H5" s="115" t="s">
        <v>17</v>
      </c>
      <c r="I5" s="115" t="s">
        <v>16</v>
      </c>
      <c r="J5" s="115" t="s">
        <v>17</v>
      </c>
      <c r="K5" s="115" t="s">
        <v>16</v>
      </c>
      <c r="L5" s="115" t="s">
        <v>17</v>
      </c>
      <c r="M5" s="115" t="s">
        <v>16</v>
      </c>
      <c r="N5" s="115" t="s">
        <v>17</v>
      </c>
      <c r="O5" s="115" t="s">
        <v>16</v>
      </c>
      <c r="P5" s="115" t="s">
        <v>17</v>
      </c>
      <c r="Q5" s="126" t="s">
        <v>18</v>
      </c>
      <c r="R5" s="126" t="s">
        <v>19</v>
      </c>
      <c r="S5" s="126" t="s">
        <v>20</v>
      </c>
      <c r="T5" s="126" t="s">
        <v>21</v>
      </c>
      <c r="U5" s="126" t="s">
        <v>22</v>
      </c>
      <c r="V5" s="126" t="s">
        <v>23</v>
      </c>
      <c r="W5" s="124"/>
      <c r="X5" s="131"/>
      <c r="Y5" s="108" t="s">
        <v>24</v>
      </c>
      <c r="Z5" s="108" t="s">
        <v>25</v>
      </c>
      <c r="AA5" s="108" t="s">
        <v>26</v>
      </c>
      <c r="AB5" s="108" t="s">
        <v>27</v>
      </c>
      <c r="AC5" s="108" t="s">
        <v>28</v>
      </c>
      <c r="AD5" s="108" t="s">
        <v>27</v>
      </c>
      <c r="AE5" s="108" t="s">
        <v>29</v>
      </c>
      <c r="AF5" s="108" t="s">
        <v>27</v>
      </c>
      <c r="AG5" s="108" t="s">
        <v>30</v>
      </c>
      <c r="AH5" s="108" t="s">
        <v>27</v>
      </c>
      <c r="AI5" s="137" t="s">
        <v>62</v>
      </c>
      <c r="AJ5" s="139" t="s">
        <v>27</v>
      </c>
      <c r="AK5" s="110" t="s">
        <v>63</v>
      </c>
      <c r="AL5" s="128" t="s">
        <v>64</v>
      </c>
      <c r="AM5" s="128" t="s">
        <v>27</v>
      </c>
      <c r="AN5" s="134" t="s">
        <v>65</v>
      </c>
      <c r="AO5" s="135"/>
      <c r="AP5" s="136"/>
      <c r="AQ5" s="108" t="s">
        <v>32</v>
      </c>
      <c r="AR5" s="108" t="s">
        <v>27</v>
      </c>
      <c r="AS5" s="108" t="s">
        <v>33</v>
      </c>
      <c r="AT5" s="113"/>
      <c r="AU5" s="118"/>
      <c r="AV5" s="106"/>
    </row>
    <row r="6" spans="1:48" ht="54" customHeight="1" thickBot="1">
      <c r="A6" s="99"/>
      <c r="B6" s="102"/>
      <c r="C6" s="102"/>
      <c r="D6" s="102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27"/>
      <c r="R6" s="127"/>
      <c r="S6" s="127"/>
      <c r="T6" s="127"/>
      <c r="U6" s="127"/>
      <c r="V6" s="127"/>
      <c r="W6" s="125"/>
      <c r="X6" s="132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38"/>
      <c r="AJ6" s="140"/>
      <c r="AK6" s="111"/>
      <c r="AL6" s="129"/>
      <c r="AM6" s="129"/>
      <c r="AN6" s="76" t="s">
        <v>66</v>
      </c>
      <c r="AO6" s="76" t="s">
        <v>67</v>
      </c>
      <c r="AP6" s="76" t="s">
        <v>68</v>
      </c>
      <c r="AQ6" s="109"/>
      <c r="AR6" s="109"/>
      <c r="AS6" s="109"/>
      <c r="AT6" s="114"/>
      <c r="AU6" s="119"/>
      <c r="AV6" s="107"/>
    </row>
    <row r="7" spans="1:48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</row>
    <row r="8" spans="1:48" ht="15" customHeight="1">
      <c r="A8" s="5" t="s">
        <v>75</v>
      </c>
      <c r="B8" s="45"/>
      <c r="C8" s="46"/>
      <c r="D8" s="46"/>
      <c r="E8" s="44"/>
      <c r="F8" s="44"/>
      <c r="G8" s="44"/>
      <c r="H8" s="44"/>
      <c r="I8" s="44"/>
      <c r="J8" s="44"/>
      <c r="K8" s="44"/>
      <c r="L8" s="44"/>
      <c r="M8" s="44"/>
      <c r="N8" s="44"/>
      <c r="O8" s="43"/>
      <c r="P8" s="43"/>
      <c r="Q8" s="48"/>
      <c r="R8" s="48"/>
      <c r="S8" s="48"/>
      <c r="T8" s="48"/>
      <c r="U8" s="48"/>
      <c r="V8" s="42"/>
      <c r="W8" s="67"/>
      <c r="X8" s="68"/>
      <c r="Y8" s="12"/>
      <c r="Z8" s="12"/>
      <c r="AA8" s="12"/>
      <c r="AB8" s="12"/>
      <c r="AC8" s="12"/>
      <c r="AD8" s="12"/>
      <c r="AE8" s="12"/>
      <c r="AF8" s="12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12"/>
      <c r="AS8" s="12"/>
      <c r="AT8" s="12"/>
      <c r="AU8" s="12"/>
      <c r="AV8" s="24"/>
    </row>
    <row r="9" spans="1:48" ht="12.75">
      <c r="A9" s="9" t="s">
        <v>37</v>
      </c>
      <c r="B9" s="91">
        <v>909.3</v>
      </c>
      <c r="C9" s="92">
        <f>B9*8.65</f>
        <v>7865.445</v>
      </c>
      <c r="D9" s="83">
        <f>(C9-E9-F9-G9-H9-I9-J9-K9-L9-M9-N9)*0.87553</f>
        <v>1138.65740855</v>
      </c>
      <c r="E9" s="72">
        <v>755.65</v>
      </c>
      <c r="F9" s="72">
        <v>0</v>
      </c>
      <c r="G9" s="72">
        <v>1023.28</v>
      </c>
      <c r="H9" s="72">
        <v>0</v>
      </c>
      <c r="I9" s="72">
        <v>2459.03</v>
      </c>
      <c r="J9" s="72">
        <v>0</v>
      </c>
      <c r="K9" s="72">
        <v>1703.38</v>
      </c>
      <c r="L9" s="72">
        <v>0</v>
      </c>
      <c r="M9" s="72">
        <v>623.57</v>
      </c>
      <c r="N9" s="84">
        <v>0</v>
      </c>
      <c r="O9" s="64">
        <f>E9+G9+I9+K9+M9</f>
        <v>6564.91</v>
      </c>
      <c r="P9" s="73">
        <f>N9+L9+J9+H9+F9</f>
        <v>0</v>
      </c>
      <c r="Q9" s="85">
        <v>853.62</v>
      </c>
      <c r="R9" s="85">
        <v>1156.16</v>
      </c>
      <c r="S9" s="85">
        <v>2778.3</v>
      </c>
      <c r="T9" s="85">
        <v>1924.47</v>
      </c>
      <c r="U9" s="85">
        <v>701.44</v>
      </c>
      <c r="V9" s="81">
        <f>SUM(Q9:U9)</f>
        <v>7413.99</v>
      </c>
      <c r="W9" s="74">
        <f>D9+P9+V9</f>
        <v>8552.64740855</v>
      </c>
      <c r="X9" s="74"/>
      <c r="Y9" s="14">
        <f>0.6*B9</f>
        <v>545.5799999999999</v>
      </c>
      <c r="Z9" s="14">
        <f>B9*0.2</f>
        <v>181.86</v>
      </c>
      <c r="AA9" s="14">
        <f>1*B9</f>
        <v>909.3</v>
      </c>
      <c r="AB9" s="14">
        <v>0</v>
      </c>
      <c r="AC9" s="14">
        <f>(0.98*B9)</f>
        <v>891.1139999999999</v>
      </c>
      <c r="AD9" s="14">
        <v>0</v>
      </c>
      <c r="AE9" s="14">
        <f>2.25*B9</f>
        <v>2045.925</v>
      </c>
      <c r="AF9" s="14">
        <v>0</v>
      </c>
      <c r="AG9" s="14"/>
      <c r="AH9" s="14"/>
      <c r="AI9" s="75"/>
      <c r="AJ9" s="75"/>
      <c r="AK9" s="66"/>
      <c r="AL9" s="66"/>
      <c r="AM9" s="66"/>
      <c r="AN9" s="93"/>
      <c r="AO9" s="94"/>
      <c r="AP9" s="95"/>
      <c r="AQ9" s="77"/>
      <c r="AR9" s="77">
        <f>AQ9*0.18</f>
        <v>0</v>
      </c>
      <c r="AS9" s="77">
        <f>SUM(Y9:AM9)+AP9</f>
        <v>4573.7789999999995</v>
      </c>
      <c r="AT9" s="78"/>
      <c r="AU9" s="12">
        <f>W9+X9-AS9-AT9</f>
        <v>3978.86840855</v>
      </c>
      <c r="AV9" s="24">
        <f>V9-O9</f>
        <v>849.0799999999999</v>
      </c>
    </row>
    <row r="10" spans="1:48" ht="12.75">
      <c r="A10" s="9" t="s">
        <v>34</v>
      </c>
      <c r="B10" s="81">
        <v>909.3</v>
      </c>
      <c r="C10" s="82">
        <f>B10*8.65</f>
        <v>7865.445</v>
      </c>
      <c r="D10" s="83">
        <f>(C10-E10-F10-G10-H10-I10-J10-K10-L10-M10-N10)*0.811308</f>
        <v>1070.5817541000001</v>
      </c>
      <c r="E10" s="72">
        <v>755.65</v>
      </c>
      <c r="F10" s="72">
        <v>0</v>
      </c>
      <c r="G10" s="72">
        <v>1023.29</v>
      </c>
      <c r="H10" s="72">
        <v>0</v>
      </c>
      <c r="I10" s="72">
        <v>2459.02</v>
      </c>
      <c r="J10" s="72">
        <v>0</v>
      </c>
      <c r="K10" s="72">
        <v>1703.38</v>
      </c>
      <c r="L10" s="72">
        <v>0</v>
      </c>
      <c r="M10" s="72">
        <v>604.53</v>
      </c>
      <c r="N10" s="84">
        <v>0</v>
      </c>
      <c r="O10" s="64">
        <f>E10+G10+I10+K10+M10</f>
        <v>6545.87</v>
      </c>
      <c r="P10" s="73">
        <f>N10+L10+J10+H10+F10</f>
        <v>0</v>
      </c>
      <c r="Q10" s="85">
        <v>267.13</v>
      </c>
      <c r="R10" s="85">
        <v>361.72</v>
      </c>
      <c r="S10" s="85">
        <v>869.3</v>
      </c>
      <c r="T10" s="85">
        <v>602.13</v>
      </c>
      <c r="U10" s="85">
        <v>213.7</v>
      </c>
      <c r="V10" s="81">
        <f>SUM(Q10:U10)</f>
        <v>2313.98</v>
      </c>
      <c r="W10" s="74">
        <f>D10+P10+V10</f>
        <v>3384.5617541</v>
      </c>
      <c r="X10" s="74"/>
      <c r="Y10" s="14">
        <f>0.6*B10</f>
        <v>545.5799999999999</v>
      </c>
      <c r="Z10" s="14">
        <f>B10*0.2</f>
        <v>181.86</v>
      </c>
      <c r="AA10" s="14">
        <f>1*B10</f>
        <v>909.3</v>
      </c>
      <c r="AB10" s="14">
        <v>0</v>
      </c>
      <c r="AC10" s="14">
        <f>(0.98*B10)</f>
        <v>891.1139999999999</v>
      </c>
      <c r="AD10" s="14">
        <v>0</v>
      </c>
      <c r="AE10" s="14">
        <f>2.25*B10</f>
        <v>2045.925</v>
      </c>
      <c r="AF10" s="14">
        <v>0</v>
      </c>
      <c r="AG10" s="14"/>
      <c r="AH10" s="14"/>
      <c r="AI10" s="75"/>
      <c r="AJ10" s="75"/>
      <c r="AK10" s="66"/>
      <c r="AL10" s="66"/>
      <c r="AM10" s="66"/>
      <c r="AN10" s="86">
        <v>0</v>
      </c>
      <c r="AO10" s="80">
        <v>0</v>
      </c>
      <c r="AP10" s="14">
        <f>AN10*AO10*1.4</f>
        <v>0</v>
      </c>
      <c r="AQ10" s="77"/>
      <c r="AR10" s="77">
        <f>AQ10*0.18</f>
        <v>0</v>
      </c>
      <c r="AS10" s="77">
        <f>SUM(Y10:AM10)+AP10</f>
        <v>4573.7789999999995</v>
      </c>
      <c r="AT10" s="78"/>
      <c r="AU10" s="12">
        <f>W10+X10-AS10-AT10</f>
        <v>-1189.2172458999994</v>
      </c>
      <c r="AV10" s="24">
        <f>V10-O10</f>
        <v>-4231.889999999999</v>
      </c>
    </row>
    <row r="11" spans="1:48" ht="12.75">
      <c r="A11" s="9" t="s">
        <v>35</v>
      </c>
      <c r="B11" s="81">
        <v>909.3</v>
      </c>
      <c r="C11" s="82">
        <f>B11*8.65</f>
        <v>7865.445</v>
      </c>
      <c r="D11" s="83">
        <f>(C11-E11-F11-G11-H11-I11-J11-K11-L11-M11-N11)*0.870679</f>
        <v>1145.739556285</v>
      </c>
      <c r="E11" s="72">
        <v>756.08</v>
      </c>
      <c r="F11" s="72">
        <v>0</v>
      </c>
      <c r="G11" s="72">
        <v>1023.84</v>
      </c>
      <c r="H11" s="72">
        <v>0</v>
      </c>
      <c r="I11" s="72">
        <v>2460.41</v>
      </c>
      <c r="J11" s="72">
        <v>0</v>
      </c>
      <c r="K11" s="72">
        <v>1704.33</v>
      </c>
      <c r="L11" s="72">
        <v>0</v>
      </c>
      <c r="M11" s="72">
        <v>604.87</v>
      </c>
      <c r="N11" s="84">
        <v>0</v>
      </c>
      <c r="O11" s="64">
        <f>E11+G11+I11+K11+M11</f>
        <v>6549.53</v>
      </c>
      <c r="P11" s="73">
        <f>N11+L11+J11+H11+F11</f>
        <v>0</v>
      </c>
      <c r="Q11" s="85">
        <v>258.26</v>
      </c>
      <c r="R11" s="85">
        <v>349.61</v>
      </c>
      <c r="S11" s="85">
        <v>840.66</v>
      </c>
      <c r="T11" s="85">
        <v>582.02</v>
      </c>
      <c r="U11" s="85">
        <v>206.59</v>
      </c>
      <c r="V11" s="81">
        <f>SUM(Q11:U11)</f>
        <v>2237.14</v>
      </c>
      <c r="W11" s="74">
        <f>D11+P11+V11</f>
        <v>3382.879556285</v>
      </c>
      <c r="X11" s="74"/>
      <c r="Y11" s="14">
        <f>0.6*B11</f>
        <v>545.5799999999999</v>
      </c>
      <c r="Z11" s="14">
        <f>B11*0.2</f>
        <v>181.86</v>
      </c>
      <c r="AA11" s="14">
        <f>1*B11</f>
        <v>909.3</v>
      </c>
      <c r="AB11" s="14">
        <v>0</v>
      </c>
      <c r="AC11" s="14">
        <f>(0.98*B11)</f>
        <v>891.1139999999999</v>
      </c>
      <c r="AD11" s="14">
        <v>0</v>
      </c>
      <c r="AE11" s="14">
        <f>2.25*B11</f>
        <v>2045.925</v>
      </c>
      <c r="AF11" s="14">
        <v>0</v>
      </c>
      <c r="AG11" s="14"/>
      <c r="AH11" s="14"/>
      <c r="AI11" s="75"/>
      <c r="AJ11" s="75"/>
      <c r="AK11" s="66"/>
      <c r="AL11" s="66"/>
      <c r="AM11" s="66"/>
      <c r="AN11" s="86">
        <v>0</v>
      </c>
      <c r="AO11" s="80">
        <v>0</v>
      </c>
      <c r="AP11" s="14">
        <f>AN11*AO11*1.4</f>
        <v>0</v>
      </c>
      <c r="AQ11" s="77"/>
      <c r="AR11" s="77">
        <f>AQ11*0.18</f>
        <v>0</v>
      </c>
      <c r="AS11" s="77">
        <f>SUM(Y11:AM11)+AP11</f>
        <v>4573.7789999999995</v>
      </c>
      <c r="AT11" s="78"/>
      <c r="AU11" s="12">
        <f>W11+X11-AS11-AT11</f>
        <v>-1190.8994437149995</v>
      </c>
      <c r="AV11" s="24">
        <f>V11-O11</f>
        <v>-4312.389999999999</v>
      </c>
    </row>
    <row r="12" spans="1:48" ht="12.75">
      <c r="A12" s="9" t="s">
        <v>36</v>
      </c>
      <c r="B12" s="81">
        <v>909.3</v>
      </c>
      <c r="C12" s="82">
        <f>B12*8.65</f>
        <v>7865.445</v>
      </c>
      <c r="D12" s="83">
        <f>(C12-E12-F12-G12-H12-I12-J12-K12-L12-M12-N12)*0.91496</f>
        <v>1201.0634171999998</v>
      </c>
      <c r="E12" s="72">
        <v>756.46</v>
      </c>
      <c r="F12" s="72">
        <v>0</v>
      </c>
      <c r="G12" s="72">
        <v>1024.33</v>
      </c>
      <c r="H12" s="72">
        <v>0</v>
      </c>
      <c r="I12" s="72">
        <v>2461.62</v>
      </c>
      <c r="J12" s="72">
        <v>0</v>
      </c>
      <c r="K12" s="72">
        <v>1705.16</v>
      </c>
      <c r="L12" s="72">
        <v>0</v>
      </c>
      <c r="M12" s="72">
        <v>605.18</v>
      </c>
      <c r="N12" s="84">
        <v>0</v>
      </c>
      <c r="O12" s="64">
        <f>E12+G12+I12+K12+M12</f>
        <v>6552.75</v>
      </c>
      <c r="P12" s="73">
        <f>N12+L12+J12+H12+F12</f>
        <v>0</v>
      </c>
      <c r="Q12" s="85">
        <v>203.53</v>
      </c>
      <c r="R12" s="85">
        <v>275.51</v>
      </c>
      <c r="S12" s="85">
        <v>662.13</v>
      </c>
      <c r="T12" s="85">
        <v>458.64</v>
      </c>
      <c r="U12" s="85">
        <v>162.81</v>
      </c>
      <c r="V12" s="81">
        <f>SUM(Q12:U12)</f>
        <v>1762.62</v>
      </c>
      <c r="W12" s="74">
        <f>D12+P12+V12</f>
        <v>2963.6834172</v>
      </c>
      <c r="X12" s="74"/>
      <c r="Y12" s="14">
        <f>0.6*B12</f>
        <v>545.5799999999999</v>
      </c>
      <c r="Z12" s="14">
        <f>B12*0.2</f>
        <v>181.86</v>
      </c>
      <c r="AA12" s="14">
        <f>1*B12</f>
        <v>909.3</v>
      </c>
      <c r="AB12" s="14">
        <v>0</v>
      </c>
      <c r="AC12" s="14">
        <f>(0.98*B12)</f>
        <v>891.1139999999999</v>
      </c>
      <c r="AD12" s="14">
        <v>0</v>
      </c>
      <c r="AE12" s="14">
        <f>2.25*B12</f>
        <v>2045.925</v>
      </c>
      <c r="AF12" s="14">
        <v>0</v>
      </c>
      <c r="AG12" s="14"/>
      <c r="AH12" s="14"/>
      <c r="AI12" s="75"/>
      <c r="AJ12" s="75"/>
      <c r="AK12" s="66"/>
      <c r="AL12" s="66"/>
      <c r="AM12" s="66"/>
      <c r="AN12" s="86">
        <v>1758</v>
      </c>
      <c r="AO12" s="80">
        <v>0.45</v>
      </c>
      <c r="AP12" s="14">
        <f>AN12*AO12*1.4</f>
        <v>1107.54</v>
      </c>
      <c r="AQ12" s="77"/>
      <c r="AR12" s="77">
        <f>AQ12*0.18</f>
        <v>0</v>
      </c>
      <c r="AS12" s="77">
        <f>SUM(Y12:AM12)+AP12</f>
        <v>5681.3189999999995</v>
      </c>
      <c r="AT12" s="78"/>
      <c r="AU12" s="12">
        <f>W12+X12-AS12-AT12</f>
        <v>-2717.6355827999996</v>
      </c>
      <c r="AV12" s="24">
        <f>V12-O12</f>
        <v>-4790.13</v>
      </c>
    </row>
    <row r="13" spans="1:48" s="17" customFormat="1" ht="12.75">
      <c r="A13" s="15" t="s">
        <v>5</v>
      </c>
      <c r="B13" s="47"/>
      <c r="C13" s="16">
        <f aca="true" t="shared" si="0" ref="C13:AV13">SUM(C9:C12)</f>
        <v>31461.78</v>
      </c>
      <c r="D13" s="16">
        <f t="shared" si="0"/>
        <v>4556.042136135</v>
      </c>
      <c r="E13" s="16">
        <f t="shared" si="0"/>
        <v>3023.84</v>
      </c>
      <c r="F13" s="16">
        <f t="shared" si="0"/>
        <v>0</v>
      </c>
      <c r="G13" s="16">
        <f t="shared" si="0"/>
        <v>4094.74</v>
      </c>
      <c r="H13" s="16">
        <f t="shared" si="0"/>
        <v>0</v>
      </c>
      <c r="I13" s="16">
        <f t="shared" si="0"/>
        <v>9840.08</v>
      </c>
      <c r="J13" s="16">
        <f t="shared" si="0"/>
        <v>0</v>
      </c>
      <c r="K13" s="16">
        <f t="shared" si="0"/>
        <v>6816.25</v>
      </c>
      <c r="L13" s="16">
        <f t="shared" si="0"/>
        <v>0</v>
      </c>
      <c r="M13" s="16">
        <f t="shared" si="0"/>
        <v>2438.1499999999996</v>
      </c>
      <c r="N13" s="16">
        <f t="shared" si="0"/>
        <v>0</v>
      </c>
      <c r="O13" s="16">
        <f t="shared" si="0"/>
        <v>26213.059999999998</v>
      </c>
      <c r="P13" s="16">
        <f t="shared" si="0"/>
        <v>0</v>
      </c>
      <c r="Q13" s="16">
        <f t="shared" si="0"/>
        <v>1582.54</v>
      </c>
      <c r="R13" s="16">
        <f t="shared" si="0"/>
        <v>2143</v>
      </c>
      <c r="S13" s="16">
        <f t="shared" si="0"/>
        <v>5150.39</v>
      </c>
      <c r="T13" s="16">
        <f t="shared" si="0"/>
        <v>3567.2599999999998</v>
      </c>
      <c r="U13" s="16">
        <f t="shared" si="0"/>
        <v>1284.54</v>
      </c>
      <c r="V13" s="16">
        <f t="shared" si="0"/>
        <v>13727.73</v>
      </c>
      <c r="W13" s="16">
        <f t="shared" si="0"/>
        <v>18283.772136134998</v>
      </c>
      <c r="X13" s="16">
        <f t="shared" si="0"/>
        <v>0</v>
      </c>
      <c r="Y13" s="16">
        <f t="shared" si="0"/>
        <v>2182.3199999999997</v>
      </c>
      <c r="Z13" s="16">
        <f t="shared" si="0"/>
        <v>727.44</v>
      </c>
      <c r="AA13" s="16">
        <f t="shared" si="0"/>
        <v>3637.2</v>
      </c>
      <c r="AB13" s="16">
        <f t="shared" si="0"/>
        <v>0</v>
      </c>
      <c r="AC13" s="16">
        <f t="shared" si="0"/>
        <v>3564.4559999999997</v>
      </c>
      <c r="AD13" s="16">
        <f t="shared" si="0"/>
        <v>0</v>
      </c>
      <c r="AE13" s="16">
        <f t="shared" si="0"/>
        <v>8183.7</v>
      </c>
      <c r="AF13" s="16">
        <f t="shared" si="0"/>
        <v>0</v>
      </c>
      <c r="AG13" s="16">
        <f t="shared" si="0"/>
        <v>0</v>
      </c>
      <c r="AH13" s="16">
        <f t="shared" si="0"/>
        <v>0</v>
      </c>
      <c r="AI13" s="16">
        <f t="shared" si="0"/>
        <v>0</v>
      </c>
      <c r="AJ13" s="16">
        <f t="shared" si="0"/>
        <v>0</v>
      </c>
      <c r="AK13" s="16">
        <f t="shared" si="0"/>
        <v>0</v>
      </c>
      <c r="AL13" s="16">
        <f t="shared" si="0"/>
        <v>0</v>
      </c>
      <c r="AM13" s="16">
        <f t="shared" si="0"/>
        <v>0</v>
      </c>
      <c r="AN13" s="16">
        <f t="shared" si="0"/>
        <v>1758</v>
      </c>
      <c r="AO13" s="16">
        <f t="shared" si="0"/>
        <v>0.45</v>
      </c>
      <c r="AP13" s="16">
        <f t="shared" si="0"/>
        <v>1107.54</v>
      </c>
      <c r="AQ13" s="16">
        <f t="shared" si="0"/>
        <v>0</v>
      </c>
      <c r="AR13" s="16">
        <f t="shared" si="0"/>
        <v>0</v>
      </c>
      <c r="AS13" s="16">
        <f t="shared" si="0"/>
        <v>19402.656</v>
      </c>
      <c r="AT13" s="16">
        <f t="shared" si="0"/>
        <v>0</v>
      </c>
      <c r="AU13" s="16">
        <f t="shared" si="0"/>
        <v>-1118.8838638649986</v>
      </c>
      <c r="AV13" s="16">
        <f t="shared" si="0"/>
        <v>-12485.329999999998</v>
      </c>
    </row>
    <row r="14" spans="1:48" ht="12.75">
      <c r="A14" s="9"/>
      <c r="B14" s="10"/>
      <c r="C14" s="11"/>
      <c r="D14" s="11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39"/>
      <c r="P14" s="39"/>
      <c r="Q14" s="41"/>
      <c r="R14" s="41"/>
      <c r="S14" s="41"/>
      <c r="T14" s="41"/>
      <c r="U14" s="41"/>
      <c r="V14" s="41"/>
      <c r="W14" s="69"/>
      <c r="X14" s="70"/>
      <c r="Y14" s="14"/>
      <c r="Z14" s="14"/>
      <c r="AA14" s="14"/>
      <c r="AB14" s="14"/>
      <c r="AC14" s="14"/>
      <c r="AD14" s="14"/>
      <c r="AE14" s="14"/>
      <c r="AF14" s="14"/>
      <c r="AG14" s="13"/>
      <c r="AH14" s="13"/>
      <c r="AI14" s="13"/>
      <c r="AJ14" s="13"/>
      <c r="AK14" s="65"/>
      <c r="AL14" s="65"/>
      <c r="AM14" s="66"/>
      <c r="AN14" s="66"/>
      <c r="AO14" s="66"/>
      <c r="AP14" s="18"/>
      <c r="AQ14" s="13"/>
      <c r="AR14" s="14"/>
      <c r="AS14" s="14"/>
      <c r="AT14" s="14"/>
      <c r="AU14" s="14"/>
      <c r="AV14" s="8"/>
    </row>
    <row r="15" spans="1:48" s="17" customFormat="1" ht="13.5" thickBot="1">
      <c r="A15" s="19" t="s">
        <v>38</v>
      </c>
      <c r="B15" s="20"/>
      <c r="C15" s="20">
        <f aca="true" t="shared" si="1" ref="C15:AU15">C13</f>
        <v>31461.78</v>
      </c>
      <c r="D15" s="20">
        <f t="shared" si="1"/>
        <v>4556.042136135</v>
      </c>
      <c r="E15" s="20">
        <f t="shared" si="1"/>
        <v>3023.84</v>
      </c>
      <c r="F15" s="20">
        <f t="shared" si="1"/>
        <v>0</v>
      </c>
      <c r="G15" s="20">
        <f t="shared" si="1"/>
        <v>4094.74</v>
      </c>
      <c r="H15" s="20">
        <f t="shared" si="1"/>
        <v>0</v>
      </c>
      <c r="I15" s="20">
        <f t="shared" si="1"/>
        <v>9840.08</v>
      </c>
      <c r="J15" s="20">
        <f t="shared" si="1"/>
        <v>0</v>
      </c>
      <c r="K15" s="20">
        <f t="shared" si="1"/>
        <v>6816.25</v>
      </c>
      <c r="L15" s="20">
        <f t="shared" si="1"/>
        <v>0</v>
      </c>
      <c r="M15" s="20">
        <f t="shared" si="1"/>
        <v>2438.1499999999996</v>
      </c>
      <c r="N15" s="20">
        <f t="shared" si="1"/>
        <v>0</v>
      </c>
      <c r="O15" s="20">
        <f t="shared" si="1"/>
        <v>26213.059999999998</v>
      </c>
      <c r="P15" s="20">
        <f t="shared" si="1"/>
        <v>0</v>
      </c>
      <c r="Q15" s="20">
        <f t="shared" si="1"/>
        <v>1582.54</v>
      </c>
      <c r="R15" s="20">
        <f t="shared" si="1"/>
        <v>2143</v>
      </c>
      <c r="S15" s="20">
        <f t="shared" si="1"/>
        <v>5150.39</v>
      </c>
      <c r="T15" s="20">
        <f t="shared" si="1"/>
        <v>3567.2599999999998</v>
      </c>
      <c r="U15" s="20">
        <f t="shared" si="1"/>
        <v>1284.54</v>
      </c>
      <c r="V15" s="20">
        <f t="shared" si="1"/>
        <v>13727.73</v>
      </c>
      <c r="W15" s="20">
        <f t="shared" si="1"/>
        <v>18283.772136134998</v>
      </c>
      <c r="X15" s="20">
        <f t="shared" si="1"/>
        <v>0</v>
      </c>
      <c r="Y15" s="20">
        <f t="shared" si="1"/>
        <v>2182.3199999999997</v>
      </c>
      <c r="Z15" s="20">
        <f t="shared" si="1"/>
        <v>727.44</v>
      </c>
      <c r="AA15" s="20">
        <f t="shared" si="1"/>
        <v>3637.2</v>
      </c>
      <c r="AB15" s="20">
        <f t="shared" si="1"/>
        <v>0</v>
      </c>
      <c r="AC15" s="20">
        <f t="shared" si="1"/>
        <v>3564.4559999999997</v>
      </c>
      <c r="AD15" s="20">
        <f t="shared" si="1"/>
        <v>0</v>
      </c>
      <c r="AE15" s="20">
        <f t="shared" si="1"/>
        <v>8183.7</v>
      </c>
      <c r="AF15" s="20">
        <f t="shared" si="1"/>
        <v>0</v>
      </c>
      <c r="AG15" s="20">
        <f t="shared" si="1"/>
        <v>0</v>
      </c>
      <c r="AH15" s="20">
        <f t="shared" si="1"/>
        <v>0</v>
      </c>
      <c r="AI15" s="20">
        <f t="shared" si="1"/>
        <v>0</v>
      </c>
      <c r="AJ15" s="20">
        <f t="shared" si="1"/>
        <v>0</v>
      </c>
      <c r="AK15" s="20">
        <f t="shared" si="1"/>
        <v>0</v>
      </c>
      <c r="AL15" s="20">
        <f t="shared" si="1"/>
        <v>0</v>
      </c>
      <c r="AM15" s="20">
        <f t="shared" si="1"/>
        <v>0</v>
      </c>
      <c r="AN15" s="20">
        <f t="shared" si="1"/>
        <v>1758</v>
      </c>
      <c r="AO15" s="20">
        <f t="shared" si="1"/>
        <v>0.45</v>
      </c>
      <c r="AP15" s="20">
        <f t="shared" si="1"/>
        <v>1107.54</v>
      </c>
      <c r="AQ15" s="20">
        <f t="shared" si="1"/>
        <v>0</v>
      </c>
      <c r="AR15" s="20">
        <f t="shared" si="1"/>
        <v>0</v>
      </c>
      <c r="AS15" s="20">
        <f t="shared" si="1"/>
        <v>19402.656</v>
      </c>
      <c r="AT15" s="20">
        <f t="shared" si="1"/>
        <v>0</v>
      </c>
      <c r="AU15" s="20">
        <f t="shared" si="1"/>
        <v>-1118.8838638649986</v>
      </c>
      <c r="AV15" s="20">
        <f>AV13</f>
        <v>-12485.329999999998</v>
      </c>
    </row>
  </sheetData>
  <sheetProtection/>
  <mergeCells count="56">
    <mergeCell ref="O5:O6"/>
    <mergeCell ref="R5:R6"/>
    <mergeCell ref="S5:S6"/>
    <mergeCell ref="T5:T6"/>
    <mergeCell ref="AR5:AR6"/>
    <mergeCell ref="AI5:AI6"/>
    <mergeCell ref="AJ5:AJ6"/>
    <mergeCell ref="AL5:AL6"/>
    <mergeCell ref="AQ5:AQ6"/>
    <mergeCell ref="U5:U6"/>
    <mergeCell ref="N5:N6"/>
    <mergeCell ref="AS5:AS6"/>
    <mergeCell ref="AM5:AM6"/>
    <mergeCell ref="Y5:Y6"/>
    <mergeCell ref="X3:X6"/>
    <mergeCell ref="Y3:AS4"/>
    <mergeCell ref="AF5:AF6"/>
    <mergeCell ref="AG5:AG6"/>
    <mergeCell ref="V5:V6"/>
    <mergeCell ref="AN5:AP5"/>
    <mergeCell ref="E5:E6"/>
    <mergeCell ref="F5:F6"/>
    <mergeCell ref="G5:G6"/>
    <mergeCell ref="H5:H6"/>
    <mergeCell ref="L5:L6"/>
    <mergeCell ref="M5:M6"/>
    <mergeCell ref="I5:I6"/>
    <mergeCell ref="J5:J6"/>
    <mergeCell ref="K5:K6"/>
    <mergeCell ref="AU3:AU6"/>
    <mergeCell ref="O3:P4"/>
    <mergeCell ref="Q3:V4"/>
    <mergeCell ref="W3:W6"/>
    <mergeCell ref="P5:P6"/>
    <mergeCell ref="Q5:Q6"/>
    <mergeCell ref="M4:N4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T3:AT6"/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C31" sqref="C31:D31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6" width="10.375" style="2" customWidth="1"/>
    <col min="17" max="17" width="10.75390625" style="2" customWidth="1"/>
    <col min="18" max="18" width="13.00390625" style="2" customWidth="1"/>
    <col min="19" max="16384" width="9.125" style="2" customWidth="1"/>
  </cols>
  <sheetData>
    <row r="1" spans="2:9" ht="20.25" customHeight="1">
      <c r="B1" s="148" t="s">
        <v>39</v>
      </c>
      <c r="C1" s="148"/>
      <c r="D1" s="148"/>
      <c r="E1" s="148"/>
      <c r="F1" s="148"/>
      <c r="G1" s="148"/>
      <c r="H1" s="148"/>
      <c r="I1" s="87"/>
    </row>
    <row r="2" spans="2:9" ht="21" customHeight="1">
      <c r="B2" s="148" t="s">
        <v>40</v>
      </c>
      <c r="C2" s="148"/>
      <c r="D2" s="148"/>
      <c r="E2" s="148"/>
      <c r="F2" s="148"/>
      <c r="G2" s="148"/>
      <c r="H2" s="148"/>
      <c r="I2" s="87"/>
    </row>
    <row r="5" spans="1:17" ht="12.75">
      <c r="A5" s="150" t="s">
        <v>74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6" spans="1:17" ht="12.75">
      <c r="A6" s="151" t="s">
        <v>77</v>
      </c>
      <c r="B6" s="151"/>
      <c r="C6" s="151"/>
      <c r="D6" s="151"/>
      <c r="E6" s="151"/>
      <c r="F6" s="151"/>
      <c r="G6" s="15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6" ht="13.5" thickBot="1">
      <c r="A8" s="149" t="s">
        <v>41</v>
      </c>
      <c r="B8" s="149"/>
      <c r="C8" s="149"/>
      <c r="D8" s="149"/>
      <c r="E8" s="149">
        <v>8.65</v>
      </c>
      <c r="F8" s="149"/>
    </row>
    <row r="9" spans="1:18" ht="12.75" customHeight="1">
      <c r="A9" s="97" t="s">
        <v>42</v>
      </c>
      <c r="B9" s="177" t="s">
        <v>1</v>
      </c>
      <c r="C9" s="180" t="s">
        <v>43</v>
      </c>
      <c r="D9" s="183" t="s">
        <v>3</v>
      </c>
      <c r="E9" s="167" t="s">
        <v>44</v>
      </c>
      <c r="F9" s="168"/>
      <c r="G9" s="141" t="s">
        <v>45</v>
      </c>
      <c r="H9" s="142"/>
      <c r="I9" s="145" t="s">
        <v>57</v>
      </c>
      <c r="J9" s="152" t="s">
        <v>8</v>
      </c>
      <c r="K9" s="133"/>
      <c r="L9" s="133"/>
      <c r="M9" s="133"/>
      <c r="N9" s="133"/>
      <c r="O9" s="153"/>
      <c r="P9" s="145" t="s">
        <v>58</v>
      </c>
      <c r="Q9" s="156" t="s">
        <v>46</v>
      </c>
      <c r="R9" s="156" t="s">
        <v>10</v>
      </c>
    </row>
    <row r="10" spans="1:18" ht="12.75">
      <c r="A10" s="98"/>
      <c r="B10" s="178"/>
      <c r="C10" s="181"/>
      <c r="D10" s="184"/>
      <c r="E10" s="169"/>
      <c r="F10" s="170"/>
      <c r="G10" s="143"/>
      <c r="H10" s="144"/>
      <c r="I10" s="146"/>
      <c r="J10" s="154"/>
      <c r="K10" s="108"/>
      <c r="L10" s="108"/>
      <c r="M10" s="108"/>
      <c r="N10" s="108"/>
      <c r="O10" s="155"/>
      <c r="P10" s="146"/>
      <c r="Q10" s="157"/>
      <c r="R10" s="157"/>
    </row>
    <row r="11" spans="1:18" ht="26.25" customHeight="1">
      <c r="A11" s="98"/>
      <c r="B11" s="178"/>
      <c r="C11" s="181"/>
      <c r="D11" s="184"/>
      <c r="E11" s="159" t="s">
        <v>47</v>
      </c>
      <c r="F11" s="160"/>
      <c r="G11" s="63" t="s">
        <v>48</v>
      </c>
      <c r="H11" s="161" t="s">
        <v>7</v>
      </c>
      <c r="I11" s="146"/>
      <c r="J11" s="163" t="s">
        <v>49</v>
      </c>
      <c r="K11" s="165" t="s">
        <v>26</v>
      </c>
      <c r="L11" s="165" t="s">
        <v>50</v>
      </c>
      <c r="M11" s="165" t="s">
        <v>31</v>
      </c>
      <c r="N11" s="165" t="s">
        <v>51</v>
      </c>
      <c r="O11" s="161" t="s">
        <v>33</v>
      </c>
      <c r="P11" s="146"/>
      <c r="Q11" s="157"/>
      <c r="R11" s="157"/>
    </row>
    <row r="12" spans="1:18" ht="66.75" customHeight="1" thickBot="1">
      <c r="A12" s="176"/>
      <c r="B12" s="179"/>
      <c r="C12" s="182"/>
      <c r="D12" s="185"/>
      <c r="E12" s="49" t="s">
        <v>52</v>
      </c>
      <c r="F12" s="52" t="s">
        <v>17</v>
      </c>
      <c r="G12" s="60" t="s">
        <v>72</v>
      </c>
      <c r="H12" s="162"/>
      <c r="I12" s="147"/>
      <c r="J12" s="164"/>
      <c r="K12" s="166"/>
      <c r="L12" s="166"/>
      <c r="M12" s="166"/>
      <c r="N12" s="166"/>
      <c r="O12" s="162"/>
      <c r="P12" s="147"/>
      <c r="Q12" s="158"/>
      <c r="R12" s="158"/>
    </row>
    <row r="13" spans="1:18" ht="13.5" thickBot="1">
      <c r="A13" s="50">
        <v>1</v>
      </c>
      <c r="B13" s="51">
        <v>2</v>
      </c>
      <c r="C13" s="50">
        <v>3</v>
      </c>
      <c r="D13" s="51">
        <v>4</v>
      </c>
      <c r="E13" s="50">
        <v>5</v>
      </c>
      <c r="F13" s="51">
        <v>6</v>
      </c>
      <c r="G13" s="50">
        <v>7</v>
      </c>
      <c r="H13" s="51">
        <v>8</v>
      </c>
      <c r="I13" s="50">
        <v>9</v>
      </c>
      <c r="J13" s="51">
        <v>10</v>
      </c>
      <c r="K13" s="50">
        <v>11</v>
      </c>
      <c r="L13" s="51">
        <v>12</v>
      </c>
      <c r="M13" s="50">
        <v>13</v>
      </c>
      <c r="N13" s="51">
        <v>14</v>
      </c>
      <c r="O13" s="50">
        <v>15</v>
      </c>
      <c r="P13" s="51">
        <v>16</v>
      </c>
      <c r="Q13" s="50">
        <v>17</v>
      </c>
      <c r="R13" s="51">
        <v>18</v>
      </c>
    </row>
    <row r="14" spans="1:20" ht="12.75">
      <c r="A14" s="6" t="s">
        <v>75</v>
      </c>
      <c r="B14" s="32"/>
      <c r="C14" s="33"/>
      <c r="D14" s="34"/>
      <c r="E14" s="35"/>
      <c r="F14" s="37"/>
      <c r="G14" s="36"/>
      <c r="H14" s="37"/>
      <c r="I14" s="89"/>
      <c r="J14" s="36"/>
      <c r="K14" s="12"/>
      <c r="L14" s="12"/>
      <c r="M14" s="25"/>
      <c r="N14" s="54"/>
      <c r="O14" s="24"/>
      <c r="P14" s="88"/>
      <c r="Q14" s="57"/>
      <c r="R14" s="57"/>
      <c r="S14" s="1"/>
      <c r="T14" s="1"/>
    </row>
    <row r="15" spans="1:20" ht="12.75">
      <c r="A15" s="9" t="s">
        <v>37</v>
      </c>
      <c r="B15" s="61">
        <f>Лист1!B9</f>
        <v>909.3</v>
      </c>
      <c r="C15" s="27">
        <f>B15*8.65</f>
        <v>7865.445</v>
      </c>
      <c r="D15" s="22">
        <f>Лист1!D9</f>
        <v>1138.65740855</v>
      </c>
      <c r="E15" s="12">
        <f>Лист1!O9</f>
        <v>6564.91</v>
      </c>
      <c r="F15" s="24">
        <f>Лист1!P9</f>
        <v>0</v>
      </c>
      <c r="G15" s="23">
        <f>Лист1!V9</f>
        <v>7413.99</v>
      </c>
      <c r="H15" s="24">
        <f>Лист1!W9</f>
        <v>8552.64740855</v>
      </c>
      <c r="I15" s="90">
        <f>Лист1!X9</f>
        <v>0</v>
      </c>
      <c r="J15" s="23">
        <f>Лист1!Y9</f>
        <v>545.5799999999999</v>
      </c>
      <c r="K15" s="12">
        <f>Лист1!AA9+Лист1!AB9</f>
        <v>909.3</v>
      </c>
      <c r="L15" s="12">
        <f>Лист1!Z9+Лист1!AC9+Лист1!AD9+Лист1!AE9+Лист1!AF9+Лист1!AG9+Лист1!AH9+Лист1!AI9+Лист1!AJ9</f>
        <v>3118.899</v>
      </c>
      <c r="M15" s="25">
        <f>Лист1!AK9+Лист1!AL9+Лист1!AM9+Лист1!AQ9+Лист1!AR9</f>
        <v>0</v>
      </c>
      <c r="N15" s="25">
        <f>Лист1!AP9</f>
        <v>0</v>
      </c>
      <c r="O15" s="24">
        <f>Лист1!AS9</f>
        <v>4573.7789999999995</v>
      </c>
      <c r="P15" s="88">
        <f>Лист1!AT9</f>
        <v>0</v>
      </c>
      <c r="Q15" s="57">
        <f>Лист1!AU9</f>
        <v>3978.86840855</v>
      </c>
      <c r="R15" s="57">
        <f>Лист1!AV9</f>
        <v>849.0799999999999</v>
      </c>
      <c r="S15" s="1"/>
      <c r="T15" s="1"/>
    </row>
    <row r="16" spans="1:20" ht="12.75">
      <c r="A16" s="9" t="s">
        <v>34</v>
      </c>
      <c r="B16" s="61">
        <f>Лист1!B10</f>
        <v>909.3</v>
      </c>
      <c r="C16" s="27">
        <f>B16*8.65</f>
        <v>7865.445</v>
      </c>
      <c r="D16" s="22">
        <f>Лист1!D10</f>
        <v>1070.5817541000001</v>
      </c>
      <c r="E16" s="12">
        <f>Лист1!O10</f>
        <v>6545.87</v>
      </c>
      <c r="F16" s="24">
        <f>Лист1!P10</f>
        <v>0</v>
      </c>
      <c r="G16" s="23">
        <f>Лист1!V10</f>
        <v>2313.98</v>
      </c>
      <c r="H16" s="24">
        <f>Лист1!W10</f>
        <v>3384.5617541</v>
      </c>
      <c r="I16" s="90">
        <f>Лист1!X10</f>
        <v>0</v>
      </c>
      <c r="J16" s="23">
        <f>Лист1!Y10</f>
        <v>545.5799999999999</v>
      </c>
      <c r="K16" s="12">
        <f>Лист1!AA10+Лист1!AB10</f>
        <v>909.3</v>
      </c>
      <c r="L16" s="12">
        <f>Лист1!Z10+Лист1!AC10+Лист1!AD10+Лист1!AE10+Лист1!AF10+Лист1!AG10+Лист1!AH10+Лист1!AI10+Лист1!AJ10</f>
        <v>3118.899</v>
      </c>
      <c r="M16" s="25">
        <f>Лист1!AK10+Лист1!AL10+Лист1!AM10+Лист1!AQ10+Лист1!AR10</f>
        <v>0</v>
      </c>
      <c r="N16" s="25">
        <f>Лист1!AP10</f>
        <v>0</v>
      </c>
      <c r="O16" s="24">
        <f>Лист1!AS10</f>
        <v>4573.7789999999995</v>
      </c>
      <c r="P16" s="88">
        <f>Лист1!AT10</f>
        <v>0</v>
      </c>
      <c r="Q16" s="57">
        <f>Лист1!AU10</f>
        <v>-1189.2172458999994</v>
      </c>
      <c r="R16" s="57">
        <f>Лист1!AV10</f>
        <v>-4231.889999999999</v>
      </c>
      <c r="S16" s="1"/>
      <c r="T16" s="1"/>
    </row>
    <row r="17" spans="1:20" ht="12.75">
      <c r="A17" s="9" t="s">
        <v>35</v>
      </c>
      <c r="B17" s="61">
        <f>Лист1!B11</f>
        <v>909.3</v>
      </c>
      <c r="C17" s="27">
        <f>B17*8.65</f>
        <v>7865.445</v>
      </c>
      <c r="D17" s="22">
        <f>Лист1!D11</f>
        <v>1145.739556285</v>
      </c>
      <c r="E17" s="12">
        <f>Лист1!O11</f>
        <v>6549.53</v>
      </c>
      <c r="F17" s="24">
        <f>Лист1!P11</f>
        <v>0</v>
      </c>
      <c r="G17" s="23">
        <f>Лист1!V11</f>
        <v>2237.14</v>
      </c>
      <c r="H17" s="24">
        <f>Лист1!W11</f>
        <v>3382.879556285</v>
      </c>
      <c r="I17" s="90">
        <f>Лист1!X11</f>
        <v>0</v>
      </c>
      <c r="J17" s="23">
        <f>Лист1!Y11</f>
        <v>545.5799999999999</v>
      </c>
      <c r="K17" s="12">
        <f>Лист1!AA11+Лист1!AB11</f>
        <v>909.3</v>
      </c>
      <c r="L17" s="12">
        <f>Лист1!Z11+Лист1!AC11+Лист1!AD11+Лист1!AE11+Лист1!AF11+Лист1!AG11+Лист1!AH11+Лист1!AI11+Лист1!AJ11</f>
        <v>3118.899</v>
      </c>
      <c r="M17" s="25">
        <f>Лист1!AK11+Лист1!AL11+Лист1!AM11+Лист1!AQ11+Лист1!AR11</f>
        <v>0</v>
      </c>
      <c r="N17" s="25">
        <f>Лист1!AP11</f>
        <v>0</v>
      </c>
      <c r="O17" s="24">
        <f>Лист1!AS11</f>
        <v>4573.7789999999995</v>
      </c>
      <c r="P17" s="88">
        <f>Лист1!AT11</f>
        <v>0</v>
      </c>
      <c r="Q17" s="57">
        <f>Лист1!AU11</f>
        <v>-1190.8994437149995</v>
      </c>
      <c r="R17" s="57">
        <f>Лист1!AV11</f>
        <v>-4312.389999999999</v>
      </c>
      <c r="S17" s="1"/>
      <c r="T17" s="1"/>
    </row>
    <row r="18" spans="1:20" ht="13.5" thickBot="1">
      <c r="A18" s="26" t="s">
        <v>36</v>
      </c>
      <c r="B18" s="61">
        <f>Лист1!B12</f>
        <v>909.3</v>
      </c>
      <c r="C18" s="27">
        <f>B18*8.65</f>
        <v>7865.445</v>
      </c>
      <c r="D18" s="22">
        <f>Лист1!D12</f>
        <v>1201.0634171999998</v>
      </c>
      <c r="E18" s="12">
        <f>Лист1!O12</f>
        <v>6552.75</v>
      </c>
      <c r="F18" s="24">
        <f>Лист1!P12</f>
        <v>0</v>
      </c>
      <c r="G18" s="23">
        <f>Лист1!V12</f>
        <v>1762.62</v>
      </c>
      <c r="H18" s="24">
        <f>Лист1!W12</f>
        <v>2963.6834172</v>
      </c>
      <c r="I18" s="90">
        <f>Лист1!X12</f>
        <v>0</v>
      </c>
      <c r="J18" s="23">
        <f>Лист1!Y12</f>
        <v>545.5799999999999</v>
      </c>
      <c r="K18" s="12">
        <f>Лист1!AA12+Лист1!AB12</f>
        <v>909.3</v>
      </c>
      <c r="L18" s="12">
        <f>Лист1!Z12+Лист1!AC12+Лист1!AD12+Лист1!AE12+Лист1!AF12+Лист1!AG12+Лист1!AH12+Лист1!AI12+Лист1!AJ12</f>
        <v>3118.899</v>
      </c>
      <c r="M18" s="25">
        <f>Лист1!AK12+Лист1!AL12+Лист1!AM12+Лист1!AQ12+Лист1!AR12</f>
        <v>0</v>
      </c>
      <c r="N18" s="25">
        <f>Лист1!AP12</f>
        <v>1107.54</v>
      </c>
      <c r="O18" s="24">
        <f>Лист1!AS12</f>
        <v>5681.3189999999995</v>
      </c>
      <c r="P18" s="88">
        <f>Лист1!AT12</f>
        <v>0</v>
      </c>
      <c r="Q18" s="57">
        <f>Лист1!AU12</f>
        <v>-2717.6355827999996</v>
      </c>
      <c r="R18" s="57">
        <f>Лист1!AV12</f>
        <v>-4790.13</v>
      </c>
      <c r="S18" s="1"/>
      <c r="T18" s="1"/>
    </row>
    <row r="19" spans="1:20" s="17" customFormat="1" ht="13.5" thickBot="1">
      <c r="A19" s="28" t="s">
        <v>5</v>
      </c>
      <c r="B19" s="29"/>
      <c r="C19" s="53">
        <f aca="true" t="shared" si="0" ref="C19:R19">SUM(C15:C18)</f>
        <v>31461.78</v>
      </c>
      <c r="D19" s="53">
        <f t="shared" si="0"/>
        <v>4556.042136135</v>
      </c>
      <c r="E19" s="53">
        <f t="shared" si="0"/>
        <v>26213.059999999998</v>
      </c>
      <c r="F19" s="53">
        <f t="shared" si="0"/>
        <v>0</v>
      </c>
      <c r="G19" s="53">
        <f t="shared" si="0"/>
        <v>13727.73</v>
      </c>
      <c r="H19" s="53">
        <f t="shared" si="0"/>
        <v>18283.772136134998</v>
      </c>
      <c r="I19" s="53">
        <f t="shared" si="0"/>
        <v>0</v>
      </c>
      <c r="J19" s="53">
        <f t="shared" si="0"/>
        <v>2182.3199999999997</v>
      </c>
      <c r="K19" s="53">
        <f t="shared" si="0"/>
        <v>3637.2</v>
      </c>
      <c r="L19" s="53">
        <f t="shared" si="0"/>
        <v>12475.596</v>
      </c>
      <c r="M19" s="53">
        <f t="shared" si="0"/>
        <v>0</v>
      </c>
      <c r="N19" s="53">
        <f t="shared" si="0"/>
        <v>1107.54</v>
      </c>
      <c r="O19" s="53">
        <f t="shared" si="0"/>
        <v>19402.656</v>
      </c>
      <c r="P19" s="53">
        <f t="shared" si="0"/>
        <v>0</v>
      </c>
      <c r="Q19" s="53">
        <f t="shared" si="0"/>
        <v>-1118.8838638649986</v>
      </c>
      <c r="R19" s="53">
        <f t="shared" si="0"/>
        <v>-12485.329999999998</v>
      </c>
      <c r="S19" s="55"/>
      <c r="T19" s="55"/>
    </row>
    <row r="20" spans="1:20" ht="13.5" thickBot="1">
      <c r="A20" s="171" t="s">
        <v>53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58"/>
      <c r="S20" s="1"/>
      <c r="T20" s="1"/>
    </row>
    <row r="21" spans="1:20" s="17" customFormat="1" ht="13.5" thickBot="1">
      <c r="A21" s="59" t="s">
        <v>38</v>
      </c>
      <c r="B21" s="30"/>
      <c r="C21" s="31">
        <f aca="true" t="shared" si="1" ref="C21:Q21">C19</f>
        <v>31461.78</v>
      </c>
      <c r="D21" s="31">
        <f t="shared" si="1"/>
        <v>4556.042136135</v>
      </c>
      <c r="E21" s="31">
        <f t="shared" si="1"/>
        <v>26213.059999999998</v>
      </c>
      <c r="F21" s="31">
        <f t="shared" si="1"/>
        <v>0</v>
      </c>
      <c r="G21" s="31">
        <f t="shared" si="1"/>
        <v>13727.73</v>
      </c>
      <c r="H21" s="31">
        <f t="shared" si="1"/>
        <v>18283.772136134998</v>
      </c>
      <c r="I21" s="31">
        <f t="shared" si="1"/>
        <v>0</v>
      </c>
      <c r="J21" s="31">
        <f t="shared" si="1"/>
        <v>2182.3199999999997</v>
      </c>
      <c r="K21" s="31">
        <f t="shared" si="1"/>
        <v>3637.2</v>
      </c>
      <c r="L21" s="31">
        <f t="shared" si="1"/>
        <v>12475.596</v>
      </c>
      <c r="M21" s="31">
        <f t="shared" si="1"/>
        <v>0</v>
      </c>
      <c r="N21" s="31">
        <f t="shared" si="1"/>
        <v>1107.54</v>
      </c>
      <c r="O21" s="31">
        <f t="shared" si="1"/>
        <v>19402.656</v>
      </c>
      <c r="P21" s="31">
        <f t="shared" si="1"/>
        <v>0</v>
      </c>
      <c r="Q21" s="31">
        <f t="shared" si="1"/>
        <v>-1118.8838638649986</v>
      </c>
      <c r="R21" s="31">
        <f>R19</f>
        <v>-12485.329999999998</v>
      </c>
      <c r="S21" s="56"/>
      <c r="T21" s="55"/>
    </row>
    <row r="29" spans="1:20" ht="12.75">
      <c r="A29" s="17" t="s">
        <v>71</v>
      </c>
      <c r="D29" s="62" t="s">
        <v>76</v>
      </c>
      <c r="S29" s="1"/>
      <c r="T29" s="1"/>
    </row>
    <row r="30" spans="1:20" ht="12.75">
      <c r="A30" s="18" t="s">
        <v>54</v>
      </c>
      <c r="B30" s="18" t="s">
        <v>55</v>
      </c>
      <c r="C30" s="175" t="s">
        <v>56</v>
      </c>
      <c r="D30" s="175"/>
      <c r="S30" s="1"/>
      <c r="T30" s="1"/>
    </row>
    <row r="31" spans="1:20" ht="12.75">
      <c r="A31" s="79">
        <v>40811.64</v>
      </c>
      <c r="B31" s="79">
        <v>31463.29</v>
      </c>
      <c r="C31" s="173">
        <f>A31-B31</f>
        <v>9348.349999999999</v>
      </c>
      <c r="D31" s="174"/>
      <c r="S31" s="1"/>
      <c r="T31" s="1"/>
    </row>
    <row r="32" spans="1:20" ht="12.75">
      <c r="A32" s="38"/>
      <c r="S32" s="1"/>
      <c r="T32" s="1"/>
    </row>
    <row r="33" spans="1:20" ht="12.75">
      <c r="A33" s="2" t="s">
        <v>59</v>
      </c>
      <c r="G33" s="2" t="s">
        <v>60</v>
      </c>
      <c r="S33" s="1"/>
      <c r="T33" s="1"/>
    </row>
    <row r="34" ht="12.75">
      <c r="A34" s="1"/>
    </row>
    <row r="35" ht="12.75">
      <c r="A35" s="1"/>
    </row>
    <row r="36" ht="12.75">
      <c r="A36" s="2" t="s">
        <v>70</v>
      </c>
    </row>
    <row r="37" ht="12.75">
      <c r="A37" s="2" t="s">
        <v>61</v>
      </c>
    </row>
  </sheetData>
  <sheetProtection/>
  <mergeCells count="28">
    <mergeCell ref="A20:Q20"/>
    <mergeCell ref="C31:D31"/>
    <mergeCell ref="O11:O12"/>
    <mergeCell ref="C30:D30"/>
    <mergeCell ref="Q9:Q12"/>
    <mergeCell ref="A9:A12"/>
    <mergeCell ref="B9:B12"/>
    <mergeCell ref="C9:C12"/>
    <mergeCell ref="D9:D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P9:P12"/>
    <mergeCell ref="I9:I12"/>
    <mergeCell ref="B1:H1"/>
    <mergeCell ref="B2:H2"/>
    <mergeCell ref="A8:D8"/>
    <mergeCell ref="E8:F8"/>
    <mergeCell ref="A5:Q5"/>
    <mergeCell ref="A6:G6"/>
    <mergeCell ref="J9:O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2010-08-17T07:53:17Z</cp:lastPrinted>
  <dcterms:created xsi:type="dcterms:W3CDTF">2010-04-02T05:03:24Z</dcterms:created>
  <dcterms:modified xsi:type="dcterms:W3CDTF">2011-04-18T08:02:39Z</dcterms:modified>
  <cp:category/>
  <cp:version/>
  <cp:contentType/>
  <cp:contentStatus/>
</cp:coreProperties>
</file>