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0"/>
  </bookViews>
  <sheets>
    <sheet name="2011" sheetId="1" r:id="rId1"/>
    <sheet name="для печати2011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<sst xmlns="http://schemas.openxmlformats.org/spreadsheetml/2006/main" count="95" uniqueCount="67">
  <si>
    <t>№ п/п</t>
  </si>
  <si>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</si>
  <si>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</si>
  <si>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</si>
  <si>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</si>
  <si>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</si>
  <si>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</si>
  <si>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</si>
  <si>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</si>
  <si>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</si>
  <si>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</si>
  <si>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</si>
  <si>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По всем услугам</t>
  </si>
  <si>
    <t>Услуга по управлению</t>
  </si>
  <si>
    <t>Услуги начисления</t>
  </si>
  <si>
    <t>НДС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</si>
  <si>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</si>
  <si>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</si>
  <si>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</si>
  <si>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</si>
  <si>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</si>
  <si>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</si>
  <si>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</si>
  <si>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</si>
  <si>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</si>
  <si>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</si>
  <si>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</si>
  <si>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</si>
  <si>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</si>
  <si>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</si>
  <si>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</si>
  <si>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</si>
  <si>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</si>
  <si>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</si>
  <si>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</si>
  <si>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</si>
  <si>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Собрано квартплаты от населения</t>
  </si>
  <si>
    <t>Остаток на Л/СЧ дома (доходы- расходы)</t>
  </si>
  <si>
    <t>от населения</t>
  </si>
  <si>
    <t>Услуга управления</t>
  </si>
  <si>
    <t>Содержание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</si>
  <si>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</si>
  <si>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</si>
  <si>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</si>
  <si>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</si>
  <si>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</si>
  <si>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</si>
  <si>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</si>
  <si>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</si>
  <si>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</si>
  <si>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Исп. Ю.С. Дмитриева</t>
  </si>
  <si>
    <t>Капитальный ремонт</t>
  </si>
  <si>
    <t>Собрано за содержание и тек.рем.</t>
  </si>
  <si>
    <t>2011 год</t>
  </si>
  <si>
    <t>Начислено населению</t>
  </si>
  <si>
    <t>Собрано всего по жил. услугам</t>
  </si>
  <si>
    <t>Содержание жилья</t>
  </si>
  <si>
    <t>Тек. ремонт ООО "УЖХ-Шалым"</t>
  </si>
  <si>
    <t>Тек. ремонт ООО "ТУК"</t>
  </si>
  <si>
    <t>Доп. содержание</t>
  </si>
  <si>
    <t>за период с января 2011 г. по декабрь 2011 г.</t>
  </si>
  <si>
    <t>Начислено квартплаты по содержанию и тек. Ремонту населению</t>
  </si>
  <si>
    <t>*по состоянию на 01.01.2012 г.</t>
  </si>
  <si>
    <t>на нач. отч. периода</t>
  </si>
  <si>
    <t>Тариф по содержанию и тек.ремонту 100 % (8,55руб.*площадь)</t>
  </si>
  <si>
    <t>Лицевой счет по адресу г. Таштагол, ул. Школьная, д. 1</t>
  </si>
  <si>
    <t>Выписка по лицевому счету по адресу г. Таштагол ул. Школьная, д. 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</si>
</sst>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_(* #,##0.00_);_(* \(#,##0.00\);_(* &quot;-&quot;??_);_(@_)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0" borderId="0">
      <alignment horizontal="left" vertical="center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3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 wrapText="1"/>
    </xf>
    <xf numFmtId="4" fontId="2" fillId="0" borderId="23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2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24" borderId="13" xfId="0" applyNumberFormat="1" applyFont="1" applyFill="1" applyBorder="1" applyAlignment="1">
      <alignment horizontal="right"/>
    </xf>
    <xf numFmtId="0" fontId="0" fillId="24" borderId="13" xfId="0" applyFont="1" applyFill="1" applyBorder="1" applyAlignment="1">
      <alignment horizontal="right"/>
    </xf>
    <xf numFmtId="4" fontId="1" fillId="24" borderId="15" xfId="0" applyNumberFormat="1" applyFont="1" applyFill="1" applyBorder="1" applyAlignment="1">
      <alignment horizontal="right"/>
    </xf>
    <xf numFmtId="4" fontId="0" fillId="22" borderId="13" xfId="0" applyNumberFormat="1" applyFont="1" applyFill="1" applyBorder="1" applyAlignment="1">
      <alignment horizontal="center"/>
    </xf>
    <xf numFmtId="4" fontId="1" fillId="22" borderId="15" xfId="0" applyNumberFormat="1" applyFont="1" applyFill="1" applyBorder="1" applyAlignment="1">
      <alignment horizontal="right"/>
    </xf>
    <xf numFmtId="4" fontId="0" fillId="24" borderId="13" xfId="0" applyNumberFormat="1" applyFont="1" applyFill="1" applyBorder="1" applyAlignment="1">
      <alignment/>
    </xf>
    <xf numFmtId="0" fontId="0" fillId="24" borderId="13" xfId="0" applyFont="1" applyFill="1" applyBorder="1" applyAlignment="1">
      <alignment vertical="center" wrapText="1"/>
    </xf>
    <xf numFmtId="4" fontId="1" fillId="24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4" fontId="1" fillId="0" borderId="13" xfId="0" applyNumberFormat="1" applyFont="1" applyFill="1" applyBorder="1" applyAlignment="1">
      <alignment wrapText="1"/>
    </xf>
    <xf numFmtId="4" fontId="1" fillId="22" borderId="13" xfId="0" applyNumberFormat="1" applyFont="1" applyFill="1" applyBorder="1" applyAlignment="1">
      <alignment wrapText="1"/>
    </xf>
    <xf numFmtId="0" fontId="0" fillId="22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0" fillId="0" borderId="12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/>
    </xf>
    <xf numFmtId="4" fontId="1" fillId="22" borderId="13" xfId="0" applyNumberFormat="1" applyFont="1" applyFill="1" applyBorder="1" applyAlignment="1">
      <alignment/>
    </xf>
    <xf numFmtId="4" fontId="0" fillId="22" borderId="13" xfId="0" applyNumberFormat="1" applyFont="1" applyFill="1" applyBorder="1" applyAlignment="1">
      <alignment horizontal="right"/>
    </xf>
    <xf numFmtId="4" fontId="1" fillId="22" borderId="13" xfId="0" applyNumberFormat="1" applyFont="1" applyFill="1" applyBorder="1" applyAlignment="1">
      <alignment horizontal="right" wrapText="1"/>
    </xf>
    <xf numFmtId="4" fontId="1" fillId="22" borderId="13" xfId="0" applyNumberFormat="1" applyFont="1" applyFill="1" applyBorder="1" applyAlignment="1">
      <alignment/>
    </xf>
    <xf numFmtId="4" fontId="0" fillId="22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22" borderId="29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 horizontal="center"/>
    </xf>
    <xf numFmtId="4" fontId="0" fillId="4" borderId="13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22" borderId="13" xfId="6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2" xfId="54" applyNumberFormat="1" applyFont="1" applyFill="1" applyBorder="1" applyAlignment="1">
      <alignment horizontal="center"/>
      <protection/>
    </xf>
    <xf numFmtId="0" fontId="0" fillId="0" borderId="26" xfId="0" applyBorder="1" applyAlignment="1">
      <alignment horizontal="center"/>
    </xf>
    <xf numFmtId="4" fontId="0" fillId="22" borderId="29" xfId="54" applyNumberFormat="1" applyFont="1" applyFill="1" applyBorder="1">
      <alignment/>
      <protection/>
    </xf>
    <xf numFmtId="4" fontId="0" fillId="0" borderId="13" xfId="54" applyNumberFormat="1" applyFont="1" applyFill="1" applyBorder="1">
      <alignment/>
      <protection/>
    </xf>
    <xf numFmtId="4" fontId="0" fillId="24" borderId="13" xfId="54" applyNumberFormat="1" applyFont="1" applyFill="1" applyBorder="1">
      <alignment/>
      <protection/>
    </xf>
    <xf numFmtId="4" fontId="0" fillId="0" borderId="29" xfId="54" applyNumberFormat="1" applyFont="1" applyFill="1" applyBorder="1">
      <alignment/>
      <protection/>
    </xf>
    <xf numFmtId="4" fontId="0" fillId="0" borderId="26" xfId="54" applyNumberFormat="1" applyFont="1" applyFill="1" applyBorder="1" applyAlignment="1">
      <alignment horizontal="center"/>
      <protection/>
    </xf>
    <xf numFmtId="0" fontId="0" fillId="0" borderId="26" xfId="54" applyBorder="1" applyAlignment="1">
      <alignment horizontal="center"/>
      <protection/>
    </xf>
    <xf numFmtId="4" fontId="0" fillId="22" borderId="32" xfId="54" applyNumberFormat="1" applyFont="1" applyFill="1" applyBorder="1">
      <alignment/>
      <protection/>
    </xf>
    <xf numFmtId="0" fontId="2" fillId="0" borderId="12" xfId="0" applyFont="1" applyBorder="1" applyAlignment="1">
      <alignment horizontal="center"/>
    </xf>
    <xf numFmtId="43" fontId="2" fillId="22" borderId="29" xfId="63" applyFont="1" applyFill="1" applyBorder="1" applyAlignment="1">
      <alignment horizontal="center" vertical="center" wrapText="1"/>
    </xf>
    <xf numFmtId="4" fontId="1" fillId="0" borderId="26" xfId="0" applyNumberFormat="1" applyFont="1" applyBorder="1" applyAlignment="1">
      <alignment/>
    </xf>
    <xf numFmtId="0" fontId="25" fillId="0" borderId="26" xfId="0" applyFont="1" applyBorder="1" applyAlignment="1">
      <alignment/>
    </xf>
    <xf numFmtId="0" fontId="0" fillId="0" borderId="13" xfId="54" applyFont="1" applyBorder="1">
      <alignment/>
      <protection/>
    </xf>
    <xf numFmtId="4" fontId="0" fillId="0" borderId="34" xfId="54" applyNumberFormat="1" applyFont="1" applyFill="1" applyBorder="1">
      <alignment/>
      <protection/>
    </xf>
    <xf numFmtId="4" fontId="2" fillId="0" borderId="1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1" fillId="22" borderId="29" xfId="54" applyNumberFormat="1" applyFont="1" applyFill="1" applyBorder="1">
      <alignment/>
      <protection/>
    </xf>
    <xf numFmtId="0" fontId="25" fillId="0" borderId="12" xfId="0" applyFont="1" applyBorder="1" applyAlignment="1">
      <alignment/>
    </xf>
    <xf numFmtId="4" fontId="0" fillId="24" borderId="13" xfId="54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24" borderId="39" xfId="0" applyNumberFormat="1" applyFont="1" applyFill="1" applyBorder="1" applyAlignment="1">
      <alignment horizontal="center" vertical="center" wrapText="1"/>
    </xf>
    <xf numFmtId="2" fontId="1" fillId="24" borderId="4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4" borderId="41" xfId="0" applyNumberFormat="1" applyFont="1" applyFill="1" applyBorder="1" applyAlignment="1">
      <alignment horizontal="center" vertical="center" wrapText="1"/>
    </xf>
    <xf numFmtId="2" fontId="1" fillId="4" borderId="42" xfId="0" applyNumberFormat="1" applyFont="1" applyFill="1" applyBorder="1" applyAlignment="1">
      <alignment horizontal="center" vertical="center" wrapText="1"/>
    </xf>
    <xf numFmtId="2" fontId="1" fillId="24" borderId="41" xfId="0" applyNumberFormat="1" applyFont="1" applyFill="1" applyBorder="1" applyAlignment="1">
      <alignment horizontal="center" vertical="center" wrapText="1"/>
    </xf>
    <xf numFmtId="2" fontId="1" fillId="24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22" borderId="41" xfId="0" applyNumberFormat="1" applyFont="1" applyFill="1" applyBorder="1" applyAlignment="1">
      <alignment horizontal="center" vertical="center" wrapText="1"/>
    </xf>
    <xf numFmtId="2" fontId="1" fillId="22" borderId="44" xfId="0" applyNumberFormat="1" applyFont="1" applyFill="1" applyBorder="1" applyAlignment="1">
      <alignment horizontal="center" vertical="center" wrapText="1"/>
    </xf>
    <xf numFmtId="2" fontId="1" fillId="22" borderId="42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13" xfId="0" applyNumberFormat="1" applyFont="1" applyFill="1" applyBorder="1" applyAlignment="1">
      <alignment horizontal="center" vertical="center" textRotation="90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2" borderId="0" xfId="0" applyFont="1" applyFill="1" applyBorder="1" applyAlignment="1">
      <alignment horizontal="left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0" fillId="0" borderId="57" xfId="0" applyFont="1" applyBorder="1" applyAlignment="1">
      <alignment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43" fontId="23" fillId="22" borderId="41" xfId="61" applyFont="1" applyFill="1" applyBorder="1" applyAlignment="1">
      <alignment horizontal="center" vertical="center" wrapText="1"/>
    </xf>
    <xf numFmtId="43" fontId="23" fillId="22" borderId="44" xfId="6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 vertical="center" textRotation="90" wrapText="1"/>
    </xf>
    <xf numFmtId="4" fontId="0" fillId="25" borderId="13" xfId="54" applyNumberFormat="1" applyFont="1" applyFill="1" applyBorder="1">
      <alignment/>
      <protection/>
    </xf>
    <xf numFmtId="4" fontId="0" fillId="4" borderId="13" xfId="54" applyNumberFormat="1" applyFont="1" applyFill="1" applyBorder="1">
      <alignment/>
      <protection/>
    </xf>
    <xf numFmtId="4" fontId="0" fillId="25" borderId="50" xfId="54" applyNumberFormat="1" applyFont="1" applyFill="1" applyBorder="1">
      <alignment/>
      <protection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Ц СЧЕТА 1 кв 201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83;&#1080;&#1103;%20&#1057;&#1077;&#1088;&#1075;&#1077;&#1077;&#1074;&#1085;&#1072;\2010%20&#1075;&#1086;&#1076;\&#1042;&#1099;&#1087;&#1080;&#1089;&#1082;&#1080;%202010%20&#1075;&#1086;&#1076;\&#1064;&#1072;&#1083;&#1099;&#1084;\&#1051;&#1080;&#1094;&#1077;&#1074;&#1086;&#1081;%20&#1089;&#1095;&#1077;&#1090;%20&#1064;&#1082;&#1086;&#1083;&#1100;&#1085;&#1072;&#1103;,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83;&#1080;&#1103;%20&#1057;&#1077;&#1088;&#1075;&#1077;&#1077;&#1074;&#1085;&#1072;\2010%20&#1075;&#1086;&#1076;\&#1042;&#1099;&#1087;&#1080;&#1089;&#1082;&#1080;%202010%20&#1075;&#1086;&#1076;\&#1064;&#1072;&#1083;&#1099;&#1084;\&#1051;&#1080;&#1094;&#1077;&#1074;&#1086;&#1081;%20&#1089;&#1095;&#1077;&#1090;%20&#1064;&#1082;&#1086;&#1083;&#1100;&#1085;&#1072;&#1103;,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0">
        <row r="34">
          <cell r="O34">
            <v>85535.59000000001</v>
          </cell>
          <cell r="P34">
            <v>17082.26</v>
          </cell>
          <cell r="V34">
            <v>79815.65</v>
          </cell>
          <cell r="W34">
            <v>115258.42773509</v>
          </cell>
          <cell r="Y34">
            <v>8469.480000000003</v>
          </cell>
          <cell r="Z34">
            <v>2823.6303344</v>
          </cell>
          <cell r="AA34">
            <v>13304.7098156</v>
          </cell>
          <cell r="AB34">
            <v>791.6957668080001</v>
          </cell>
          <cell r="AC34">
            <v>13027.95953856</v>
          </cell>
          <cell r="AD34">
            <v>773.9437569408001</v>
          </cell>
          <cell r="AE34">
            <v>29933.861685120006</v>
          </cell>
          <cell r="AF34">
            <v>1781.0031033215996</v>
          </cell>
          <cell r="AK34">
            <v>55207.06</v>
          </cell>
          <cell r="AL34">
            <v>47.8</v>
          </cell>
          <cell r="AM34">
            <v>730.8324</v>
          </cell>
          <cell r="AP34">
            <v>2851.8873599999997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30" sqref="V29:V30"/>
    </sheetView>
  </sheetViews>
  <sheetFormatPr defaultColWidth="9.1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10.125" style="2" bestFit="1" customWidth="1"/>
    <col min="9" max="11" width="9.125" style="2" customWidth="1"/>
    <col min="12" max="12" width="10.625" style="2" customWidth="1"/>
    <col min="13" max="13" width="11.375" style="2" customWidth="1"/>
    <col min="14" max="14" width="9.25390625" style="2" bestFit="1" customWidth="1"/>
    <col min="15" max="15" width="10.25390625" style="2" customWidth="1"/>
    <col min="16" max="16" width="9.25390625" style="2" bestFit="1" customWidth="1"/>
    <col min="17" max="17" width="10.125" style="2" bestFit="1" customWidth="1"/>
    <col min="18" max="19" width="9.25390625" style="2" customWidth="1"/>
    <col min="20" max="20" width="10.125" style="2" bestFit="1" customWidth="1"/>
    <col min="21" max="21" width="10.125" style="2" customWidth="1"/>
    <col min="22" max="22" width="9.25390625" style="2" bestFit="1" customWidth="1"/>
    <col min="23" max="23" width="10.625" style="2" customWidth="1"/>
    <col min="24" max="24" width="10.125" style="2" bestFit="1" customWidth="1"/>
    <col min="25" max="26" width="10.375" style="2" customWidth="1"/>
    <col min="27" max="27" width="10.75390625" style="2" customWidth="1"/>
    <col min="28" max="28" width="14.00390625" style="2" customWidth="1"/>
    <col min="29" max="16384" width="9.125" style="2" customWidth="1"/>
  </cols>
  <sheetData>
    <row r="1" spans="1:7" ht="21" customHeight="1">
      <c r="A1" s="118" t="s">
        <v>65</v>
      </c>
      <c r="B1" s="118"/>
      <c r="C1" s="118"/>
      <c r="D1" s="118"/>
      <c r="E1" s="118"/>
      <c r="F1" s="118"/>
      <c r="G1" s="118"/>
    </row>
    <row r="2" spans="1:7" ht="13.5" thickBot="1">
      <c r="A2" s="1"/>
      <c r="B2" s="3"/>
      <c r="C2" s="4"/>
      <c r="D2" s="4"/>
      <c r="E2" s="1"/>
      <c r="F2" s="1"/>
      <c r="G2" s="1"/>
    </row>
    <row r="3" spans="1:28" ht="13.5" customHeight="1">
      <c r="A3" s="178" t="s">
        <v>0</v>
      </c>
      <c r="B3" s="180" t="s">
        <v>1</v>
      </c>
      <c r="C3" s="182" t="s">
        <v>2</v>
      </c>
      <c r="D3" s="206" t="s">
        <v>3</v>
      </c>
      <c r="E3" s="178" t="s">
        <v>54</v>
      </c>
      <c r="F3" s="205"/>
      <c r="G3" s="165"/>
      <c r="H3" s="195" t="s">
        <v>4</v>
      </c>
      <c r="I3" s="199" t="s">
        <v>5</v>
      </c>
      <c r="J3" s="200"/>
      <c r="K3" s="201"/>
      <c r="L3" s="184" t="s">
        <v>12</v>
      </c>
      <c r="M3" s="134" t="s">
        <v>55</v>
      </c>
      <c r="N3" s="190" t="s">
        <v>45</v>
      </c>
      <c r="O3" s="211" t="s">
        <v>7</v>
      </c>
      <c r="P3" s="212"/>
      <c r="Q3" s="212"/>
      <c r="R3" s="212"/>
      <c r="S3" s="212"/>
      <c r="T3" s="212"/>
      <c r="U3" s="212"/>
      <c r="V3" s="212"/>
      <c r="W3" s="212"/>
      <c r="X3" s="212"/>
      <c r="Y3" s="213"/>
      <c r="Z3" s="120" t="s">
        <v>46</v>
      </c>
      <c r="AA3" s="131" t="s">
        <v>8</v>
      </c>
      <c r="AB3" s="137" t="s">
        <v>9</v>
      </c>
    </row>
    <row r="4" spans="1:28" ht="9" customHeight="1" thickBot="1">
      <c r="A4" s="179"/>
      <c r="B4" s="181"/>
      <c r="C4" s="183"/>
      <c r="D4" s="207"/>
      <c r="E4" s="208"/>
      <c r="F4" s="209"/>
      <c r="G4" s="210"/>
      <c r="H4" s="196"/>
      <c r="I4" s="202"/>
      <c r="J4" s="203"/>
      <c r="K4" s="204"/>
      <c r="L4" s="185"/>
      <c r="M4" s="135"/>
      <c r="N4" s="191"/>
      <c r="O4" s="214"/>
      <c r="P4" s="215"/>
      <c r="Q4" s="215"/>
      <c r="R4" s="215"/>
      <c r="S4" s="215"/>
      <c r="T4" s="215"/>
      <c r="U4" s="215"/>
      <c r="V4" s="215"/>
      <c r="W4" s="215"/>
      <c r="X4" s="215"/>
      <c r="Y4" s="216"/>
      <c r="Z4" s="121"/>
      <c r="AA4" s="132"/>
      <c r="AB4" s="138"/>
    </row>
    <row r="5" spans="1:28" ht="66.75" customHeight="1">
      <c r="A5" s="179"/>
      <c r="B5" s="181"/>
      <c r="C5" s="183"/>
      <c r="D5" s="207"/>
      <c r="E5" s="178" t="s">
        <v>56</v>
      </c>
      <c r="F5" s="195" t="s">
        <v>10</v>
      </c>
      <c r="G5" s="205" t="s">
        <v>11</v>
      </c>
      <c r="H5" s="196"/>
      <c r="I5" s="179" t="s">
        <v>56</v>
      </c>
      <c r="J5" s="196" t="s">
        <v>10</v>
      </c>
      <c r="K5" s="198" t="s">
        <v>11</v>
      </c>
      <c r="L5" s="185"/>
      <c r="M5" s="135"/>
      <c r="N5" s="191"/>
      <c r="O5" s="193" t="s">
        <v>13</v>
      </c>
      <c r="P5" s="217" t="s">
        <v>14</v>
      </c>
      <c r="Q5" s="217" t="s">
        <v>56</v>
      </c>
      <c r="R5" s="126" t="s">
        <v>59</v>
      </c>
      <c r="S5" s="126" t="s">
        <v>15</v>
      </c>
      <c r="T5" s="123" t="s">
        <v>57</v>
      </c>
      <c r="U5" s="128" t="s">
        <v>58</v>
      </c>
      <c r="V5" s="128" t="s">
        <v>15</v>
      </c>
      <c r="W5" s="190" t="s">
        <v>17</v>
      </c>
      <c r="X5" s="190" t="s">
        <v>15</v>
      </c>
      <c r="Y5" s="188" t="s">
        <v>18</v>
      </c>
      <c r="Z5" s="121"/>
      <c r="AA5" s="132"/>
      <c r="AB5" s="138"/>
    </row>
    <row r="6" spans="1:28" ht="0.75" customHeight="1" thickBot="1">
      <c r="A6" s="179"/>
      <c r="B6" s="181"/>
      <c r="C6" s="183"/>
      <c r="D6" s="207"/>
      <c r="E6" s="187"/>
      <c r="F6" s="197"/>
      <c r="G6" s="198"/>
      <c r="H6" s="197"/>
      <c r="I6" s="187"/>
      <c r="J6" s="197"/>
      <c r="K6" s="198"/>
      <c r="L6" s="186"/>
      <c r="M6" s="136"/>
      <c r="N6" s="192"/>
      <c r="O6" s="194"/>
      <c r="P6" s="218"/>
      <c r="Q6" s="218"/>
      <c r="R6" s="127"/>
      <c r="S6" s="127"/>
      <c r="T6" s="124"/>
      <c r="U6" s="129"/>
      <c r="V6" s="129"/>
      <c r="W6" s="192"/>
      <c r="X6" s="192"/>
      <c r="Y6" s="189"/>
      <c r="Z6" s="122"/>
      <c r="AA6" s="133"/>
      <c r="AB6" s="139"/>
    </row>
    <row r="7" spans="1:28" s="17" customFormat="1" ht="13.5" thickBot="1">
      <c r="A7" s="91">
        <v>1</v>
      </c>
      <c r="B7" s="92">
        <v>4</v>
      </c>
      <c r="C7" s="91">
        <v>5</v>
      </c>
      <c r="D7" s="92">
        <v>6</v>
      </c>
      <c r="E7" s="91">
        <v>7</v>
      </c>
      <c r="F7" s="92">
        <v>8</v>
      </c>
      <c r="G7" s="91">
        <v>9</v>
      </c>
      <c r="H7" s="92">
        <v>10</v>
      </c>
      <c r="I7" s="91">
        <v>11</v>
      </c>
      <c r="J7" s="92">
        <v>12</v>
      </c>
      <c r="K7" s="91">
        <v>13</v>
      </c>
      <c r="L7" s="92">
        <v>14</v>
      </c>
      <c r="M7" s="91">
        <v>15</v>
      </c>
      <c r="N7" s="92">
        <v>16</v>
      </c>
      <c r="O7" s="91">
        <v>17</v>
      </c>
      <c r="P7" s="92">
        <v>18</v>
      </c>
      <c r="Q7" s="91">
        <v>19</v>
      </c>
      <c r="R7" s="92"/>
      <c r="S7" s="92"/>
      <c r="T7" s="92">
        <v>20</v>
      </c>
      <c r="U7" s="91">
        <v>21</v>
      </c>
      <c r="V7" s="92">
        <v>22</v>
      </c>
      <c r="W7" s="91">
        <v>23</v>
      </c>
      <c r="X7" s="92">
        <v>24</v>
      </c>
      <c r="Y7" s="91">
        <v>25</v>
      </c>
      <c r="Z7" s="92">
        <v>26</v>
      </c>
      <c r="AA7" s="91">
        <v>27</v>
      </c>
      <c r="AB7" s="92">
        <v>28</v>
      </c>
    </row>
    <row r="8" spans="1:28" ht="13.5" thickBot="1">
      <c r="A8" s="19" t="s">
        <v>31</v>
      </c>
      <c r="B8" s="84"/>
      <c r="C8" s="20">
        <v>122101.67</v>
      </c>
      <c r="D8" s="20">
        <v>18360.517735090016</v>
      </c>
      <c r="E8" s="42"/>
      <c r="F8" s="42"/>
      <c r="G8" s="42"/>
      <c r="H8" s="42">
        <f>'[2]Лист1'!$O$34+'[2]Лист1'!$P$34</f>
        <v>102617.85</v>
      </c>
      <c r="I8" s="44"/>
      <c r="J8" s="44"/>
      <c r="K8" s="44"/>
      <c r="L8" s="44">
        <f>'[2]Лист1'!V$34</f>
        <v>79815.65</v>
      </c>
      <c r="M8" s="44">
        <f>'[2]Лист1'!W$34</f>
        <v>115258.42773509</v>
      </c>
      <c r="N8" s="44">
        <v>0</v>
      </c>
      <c r="O8" s="20">
        <f>'[2]Лист1'!Y$34</f>
        <v>8469.480000000003</v>
      </c>
      <c r="P8" s="20">
        <f>'[2]Лист1'!Z$34</f>
        <v>2823.6303344</v>
      </c>
      <c r="Q8" s="20">
        <f>'[2]Лист1'!$AA$34+'[2]Лист1'!$AB$34+'[2]Лист1'!$AC$34+'[2]Лист1'!$AD$34+'[2]Лист1'!$AE$34+'[2]Лист1'!$AP$34+'[2]Лист1'!$AF$34</f>
        <v>62465.061026350406</v>
      </c>
      <c r="R8" s="20"/>
      <c r="S8" s="20"/>
      <c r="T8" s="20">
        <f>'[2]Лист1'!AK$34</f>
        <v>55207.06</v>
      </c>
      <c r="U8" s="20">
        <f>'[2]Лист1'!AL$34</f>
        <v>47.8</v>
      </c>
      <c r="V8" s="20">
        <f>'[2]Лист1'!AM$34</f>
        <v>730.8324</v>
      </c>
      <c r="W8" s="20"/>
      <c r="X8" s="20"/>
      <c r="Y8" s="20">
        <f>SUM(O8:X8)</f>
        <v>129743.8637607504</v>
      </c>
      <c r="Z8" s="20">
        <v>0</v>
      </c>
      <c r="AA8" s="11">
        <v>-14476.832025660384</v>
      </c>
      <c r="AB8" s="25">
        <f>L8-H8</f>
        <v>-22802.20000000001</v>
      </c>
    </row>
    <row r="9" spans="1:28" ht="12.75">
      <c r="A9" s="5" t="s">
        <v>53</v>
      </c>
      <c r="B9" s="48"/>
      <c r="C9" s="49"/>
      <c r="D9" s="49"/>
      <c r="E9" s="46"/>
      <c r="F9" s="46"/>
      <c r="G9" s="46"/>
      <c r="H9" s="45"/>
      <c r="I9" s="52"/>
      <c r="J9" s="52"/>
      <c r="K9" s="52"/>
      <c r="L9" s="52"/>
      <c r="M9" s="72"/>
      <c r="N9" s="73"/>
      <c r="O9" s="11"/>
      <c r="P9" s="11"/>
      <c r="Q9" s="11"/>
      <c r="R9" s="11"/>
      <c r="S9" s="11"/>
      <c r="T9" s="26"/>
      <c r="U9" s="26"/>
      <c r="V9" s="26"/>
      <c r="W9" s="26"/>
      <c r="X9" s="26"/>
      <c r="Y9" s="11"/>
      <c r="Z9" s="11"/>
      <c r="AA9" s="11"/>
      <c r="AB9" s="25"/>
    </row>
    <row r="10" spans="1:28" ht="12.75">
      <c r="A10" s="8" t="s">
        <v>22</v>
      </c>
      <c r="B10" s="227">
        <v>741.2</v>
      </c>
      <c r="C10" s="85">
        <f>B10*8.55*0.9</f>
        <v>5703.5340000000015</v>
      </c>
      <c r="D10" s="86">
        <v>95.23140000000001</v>
      </c>
      <c r="E10" s="78">
        <v>3947.71</v>
      </c>
      <c r="F10" s="78">
        <v>1725.51</v>
      </c>
      <c r="G10" s="78">
        <v>598.64</v>
      </c>
      <c r="H10" s="69">
        <f>E10+F10+G10</f>
        <v>6271.860000000001</v>
      </c>
      <c r="I10" s="228">
        <v>0</v>
      </c>
      <c r="J10" s="228">
        <v>1838.28</v>
      </c>
      <c r="K10" s="229">
        <v>451.98</v>
      </c>
      <c r="L10" s="84">
        <f>SUM(I10:K10)</f>
        <v>2290.26</v>
      </c>
      <c r="M10" s="79">
        <f aca="true" t="shared" si="0" ref="M10:M21">L10+D10</f>
        <v>2385.4914000000003</v>
      </c>
      <c r="N10" s="79"/>
      <c r="O10" s="13">
        <f aca="true" t="shared" si="1" ref="O10:O21">0.67*B10</f>
        <v>496.60400000000004</v>
      </c>
      <c r="P10" s="13">
        <f aca="true" t="shared" si="2" ref="P10:P21">B10*0.2</f>
        <v>148.24</v>
      </c>
      <c r="Q10" s="13">
        <f aca="true" t="shared" si="3" ref="Q10:Q16">(4.23*B10)</f>
        <v>3135.2760000000003</v>
      </c>
      <c r="R10" s="13"/>
      <c r="S10" s="13"/>
      <c r="T10" s="71">
        <f>1013.3</f>
        <v>1013.3</v>
      </c>
      <c r="U10" s="71"/>
      <c r="V10" s="71"/>
      <c r="W10" s="82"/>
      <c r="X10" s="82">
        <f aca="true" t="shared" si="4" ref="X10:X21">W10*0.18</f>
        <v>0</v>
      </c>
      <c r="Y10" s="82">
        <f>SUM(O10:X10)</f>
        <v>4793.42</v>
      </c>
      <c r="Z10" s="83"/>
      <c r="AA10" s="11">
        <f>M10+N10-Y10-Z10</f>
        <v>-2407.9285999999997</v>
      </c>
      <c r="AB10" s="25">
        <f>L10-H10</f>
        <v>-3981.6000000000004</v>
      </c>
    </row>
    <row r="11" spans="1:28" ht="12.75">
      <c r="A11" s="8" t="s">
        <v>23</v>
      </c>
      <c r="B11" s="230">
        <v>741.2</v>
      </c>
      <c r="C11" s="85">
        <f>B11*8.55*0.9</f>
        <v>5703.5340000000015</v>
      </c>
      <c r="D11" s="86">
        <v>95.23140000000001</v>
      </c>
      <c r="E11" s="93">
        <v>3158.19</v>
      </c>
      <c r="F11" s="89">
        <v>1723.36</v>
      </c>
      <c r="G11" s="87">
        <v>598.1</v>
      </c>
      <c r="H11" s="94">
        <f>E11+F11+G11</f>
        <v>5479.650000000001</v>
      </c>
      <c r="I11" s="231">
        <v>2888.37</v>
      </c>
      <c r="J11" s="232">
        <v>1941.08</v>
      </c>
      <c r="K11" s="233">
        <v>616.28</v>
      </c>
      <c r="L11" s="95">
        <f>SUM(I11:K11)</f>
        <v>5445.73</v>
      </c>
      <c r="M11" s="79">
        <f t="shared" si="0"/>
        <v>5540.961399999999</v>
      </c>
      <c r="N11" s="79"/>
      <c r="O11" s="13">
        <f t="shared" si="1"/>
        <v>496.60400000000004</v>
      </c>
      <c r="P11" s="13">
        <f t="shared" si="2"/>
        <v>148.24</v>
      </c>
      <c r="Q11" s="13">
        <f t="shared" si="3"/>
        <v>3135.2760000000003</v>
      </c>
      <c r="R11" s="81"/>
      <c r="S11" s="81"/>
      <c r="T11" s="71">
        <v>1524</v>
      </c>
      <c r="U11" s="71"/>
      <c r="V11" s="71"/>
      <c r="W11" s="82"/>
      <c r="X11" s="82">
        <f t="shared" si="4"/>
        <v>0</v>
      </c>
      <c r="Y11" s="82">
        <f aca="true" t="shared" si="5" ref="Y11:Y21">SUM(O11:X11)</f>
        <v>5304.120000000001</v>
      </c>
      <c r="Z11" s="83"/>
      <c r="AA11" s="11">
        <f aca="true" t="shared" si="6" ref="AA11:AA21">M11+N11-Y11-Z11</f>
        <v>236.84139999999843</v>
      </c>
      <c r="AB11" s="25">
        <f aca="true" t="shared" si="7" ref="AB11:AB21">L11-H11</f>
        <v>-33.92000000000098</v>
      </c>
    </row>
    <row r="12" spans="1:28" ht="12.75">
      <c r="A12" s="8" t="s">
        <v>24</v>
      </c>
      <c r="B12" s="234">
        <v>741.2</v>
      </c>
      <c r="C12" s="85">
        <f>B12*8.55*0.9</f>
        <v>5703.5340000000015</v>
      </c>
      <c r="D12" s="86">
        <v>95.23140000000001</v>
      </c>
      <c r="E12" s="93">
        <v>3552.92</v>
      </c>
      <c r="F12" s="78">
        <v>1725.51</v>
      </c>
      <c r="G12" s="78">
        <v>598.64</v>
      </c>
      <c r="H12" s="96">
        <f>E12+F12+G12</f>
        <v>5877.070000000001</v>
      </c>
      <c r="I12" s="235">
        <v>3118.47</v>
      </c>
      <c r="J12" s="235">
        <v>1656.79</v>
      </c>
      <c r="K12" s="235">
        <v>558.8</v>
      </c>
      <c r="L12" s="84">
        <f>SUM(I12:K12)</f>
        <v>5334.06</v>
      </c>
      <c r="M12" s="79">
        <f t="shared" si="0"/>
        <v>5429.2914</v>
      </c>
      <c r="N12" s="79"/>
      <c r="O12" s="13">
        <f t="shared" si="1"/>
        <v>496.60400000000004</v>
      </c>
      <c r="P12" s="13">
        <f t="shared" si="2"/>
        <v>148.24</v>
      </c>
      <c r="Q12" s="13">
        <f t="shared" si="3"/>
        <v>3135.2760000000003</v>
      </c>
      <c r="R12" s="81"/>
      <c r="S12" s="81"/>
      <c r="T12" s="71">
        <v>184.58</v>
      </c>
      <c r="U12" s="71"/>
      <c r="V12" s="71"/>
      <c r="W12" s="82"/>
      <c r="X12" s="82">
        <f t="shared" si="4"/>
        <v>0</v>
      </c>
      <c r="Y12" s="82">
        <f t="shared" si="5"/>
        <v>3964.7000000000003</v>
      </c>
      <c r="Z12" s="83"/>
      <c r="AA12" s="11">
        <f t="shared" si="6"/>
        <v>1464.5913999999998</v>
      </c>
      <c r="AB12" s="25">
        <f t="shared" si="7"/>
        <v>-543.0100000000002</v>
      </c>
    </row>
    <row r="13" spans="1:28" ht="12.75">
      <c r="A13" s="8" t="s">
        <v>25</v>
      </c>
      <c r="B13" s="227">
        <v>741.2</v>
      </c>
      <c r="C13" s="85">
        <f>B13*8.55*0.9</f>
        <v>5703.5340000000015</v>
      </c>
      <c r="D13" s="86">
        <v>95.23140000000001</v>
      </c>
      <c r="E13" s="88">
        <v>3552.95</v>
      </c>
      <c r="F13" s="78">
        <v>1725.51</v>
      </c>
      <c r="G13" s="78">
        <v>598.63</v>
      </c>
      <c r="H13" s="97">
        <f>E13+F13+G13</f>
        <v>5877.09</v>
      </c>
      <c r="I13" s="228">
        <v>2449.52</v>
      </c>
      <c r="J13" s="228">
        <v>1209.24</v>
      </c>
      <c r="K13" s="228">
        <v>415.47</v>
      </c>
      <c r="L13" s="98">
        <f>SUM(I13:K13)</f>
        <v>4074.2300000000005</v>
      </c>
      <c r="M13" s="99">
        <f t="shared" si="0"/>
        <v>4169.4614</v>
      </c>
      <c r="N13" s="99"/>
      <c r="O13" s="100">
        <f t="shared" si="1"/>
        <v>496.60400000000004</v>
      </c>
      <c r="P13" s="100">
        <f t="shared" si="2"/>
        <v>148.24</v>
      </c>
      <c r="Q13" s="100">
        <f t="shared" si="3"/>
        <v>3135.2760000000003</v>
      </c>
      <c r="R13" s="100"/>
      <c r="S13" s="100"/>
      <c r="T13" s="101">
        <v>185.45</v>
      </c>
      <c r="U13" s="101"/>
      <c r="V13" s="101"/>
      <c r="W13" s="102"/>
      <c r="X13" s="102">
        <f t="shared" si="4"/>
        <v>0</v>
      </c>
      <c r="Y13" s="82">
        <f t="shared" si="5"/>
        <v>3965.57</v>
      </c>
      <c r="Z13" s="83"/>
      <c r="AA13" s="11">
        <f t="shared" si="6"/>
        <v>203.89139999999998</v>
      </c>
      <c r="AB13" s="25">
        <f t="shared" si="7"/>
        <v>-1802.8599999999997</v>
      </c>
    </row>
    <row r="14" spans="1:28" ht="12.75">
      <c r="A14" s="8" t="s">
        <v>26</v>
      </c>
      <c r="B14" s="227">
        <v>741.2</v>
      </c>
      <c r="C14" s="85">
        <f>B14*8.55*0.9</f>
        <v>5703.5340000000015</v>
      </c>
      <c r="D14" s="86">
        <v>95.23140000000001</v>
      </c>
      <c r="E14" s="78">
        <v>3947.71</v>
      </c>
      <c r="F14" s="78">
        <v>1917.26</v>
      </c>
      <c r="G14" s="80">
        <v>665.15</v>
      </c>
      <c r="H14" s="103">
        <f>E14+F14+G14</f>
        <v>6530.12</v>
      </c>
      <c r="I14" s="228">
        <v>5639.19</v>
      </c>
      <c r="J14" s="228">
        <v>2766.39</v>
      </c>
      <c r="K14" s="229">
        <v>959.28</v>
      </c>
      <c r="L14" s="104">
        <f>SUM(I14:K14)</f>
        <v>9364.86</v>
      </c>
      <c r="M14" s="105">
        <f t="shared" si="0"/>
        <v>9460.091400000001</v>
      </c>
      <c r="N14" s="99"/>
      <c r="O14" s="100">
        <f t="shared" si="1"/>
        <v>496.60400000000004</v>
      </c>
      <c r="P14" s="100">
        <f t="shared" si="2"/>
        <v>148.24</v>
      </c>
      <c r="Q14" s="100">
        <f t="shared" si="3"/>
        <v>3135.2760000000003</v>
      </c>
      <c r="R14" s="100"/>
      <c r="S14" s="100"/>
      <c r="T14" s="101"/>
      <c r="U14" s="101"/>
      <c r="V14" s="101"/>
      <c r="W14" s="102"/>
      <c r="X14" s="102">
        <f t="shared" si="4"/>
        <v>0</v>
      </c>
      <c r="Y14" s="102">
        <f>SUM(O14:X14)</f>
        <v>3780.1200000000003</v>
      </c>
      <c r="Z14" s="222"/>
      <c r="AA14" s="11">
        <f t="shared" si="6"/>
        <v>5679.9714</v>
      </c>
      <c r="AB14" s="25">
        <f t="shared" si="7"/>
        <v>2834.7400000000007</v>
      </c>
    </row>
    <row r="15" spans="1:28" ht="12.75">
      <c r="A15" s="8" t="s">
        <v>27</v>
      </c>
      <c r="B15" s="236">
        <v>741.2</v>
      </c>
      <c r="C15" s="85">
        <f aca="true" t="shared" si="8" ref="C15:C21">B15*8.55</f>
        <v>6337.260000000001</v>
      </c>
      <c r="D15" s="107">
        <v>95.23140000000001</v>
      </c>
      <c r="E15" s="78">
        <v>3947.71</v>
      </c>
      <c r="F15" s="78">
        <v>1917.26</v>
      </c>
      <c r="G15" s="80">
        <v>665.15</v>
      </c>
      <c r="H15" s="108">
        <f aca="true" t="shared" si="9" ref="H15:H21">SUM(E15:G15)</f>
        <v>6530.12</v>
      </c>
      <c r="I15" s="237">
        <v>3391.57</v>
      </c>
      <c r="J15" s="237">
        <v>1999.06</v>
      </c>
      <c r="K15" s="238">
        <v>658.24</v>
      </c>
      <c r="L15" s="109">
        <v>6048.87</v>
      </c>
      <c r="M15" s="99">
        <f t="shared" si="0"/>
        <v>6144.1014</v>
      </c>
      <c r="N15" s="99"/>
      <c r="O15" s="100">
        <f t="shared" si="1"/>
        <v>496.60400000000004</v>
      </c>
      <c r="P15" s="100">
        <f t="shared" si="2"/>
        <v>148.24</v>
      </c>
      <c r="Q15" s="100">
        <f t="shared" si="3"/>
        <v>3135.2760000000003</v>
      </c>
      <c r="R15" s="100"/>
      <c r="S15" s="100"/>
      <c r="T15" s="101"/>
      <c r="U15" s="101"/>
      <c r="V15" s="101"/>
      <c r="W15" s="110"/>
      <c r="X15" s="111">
        <f t="shared" si="4"/>
        <v>0</v>
      </c>
      <c r="Y15" s="82">
        <f t="shared" si="5"/>
        <v>3780.1200000000003</v>
      </c>
      <c r="Z15" s="83"/>
      <c r="AA15" s="11">
        <f t="shared" si="6"/>
        <v>2363.981399999999</v>
      </c>
      <c r="AB15" s="25">
        <f t="shared" si="7"/>
        <v>-481.25</v>
      </c>
    </row>
    <row r="16" spans="1:28" ht="12.75">
      <c r="A16" s="8" t="s">
        <v>28</v>
      </c>
      <c r="B16" s="227">
        <v>741.2</v>
      </c>
      <c r="C16" s="85">
        <f t="shared" si="8"/>
        <v>6337.260000000001</v>
      </c>
      <c r="D16" s="107">
        <v>95.23140000000001</v>
      </c>
      <c r="E16" s="112">
        <v>3951.85</v>
      </c>
      <c r="F16" s="112">
        <v>1919.29</v>
      </c>
      <c r="G16" s="113">
        <v>665.87</v>
      </c>
      <c r="H16" s="108">
        <f t="shared" si="9"/>
        <v>6537.009999999999</v>
      </c>
      <c r="I16" s="228">
        <v>3038.16</v>
      </c>
      <c r="J16" s="228">
        <v>1515.17</v>
      </c>
      <c r="K16" s="228">
        <v>524.16</v>
      </c>
      <c r="L16" s="114">
        <f>SUM(I16:K16)</f>
        <v>5077.49</v>
      </c>
      <c r="M16" s="115">
        <f t="shared" si="0"/>
        <v>5172.721399999999</v>
      </c>
      <c r="N16" s="99"/>
      <c r="O16" s="100">
        <f t="shared" si="1"/>
        <v>496.60400000000004</v>
      </c>
      <c r="P16" s="100">
        <f t="shared" si="2"/>
        <v>148.24</v>
      </c>
      <c r="Q16" s="100">
        <f t="shared" si="3"/>
        <v>3135.2760000000003</v>
      </c>
      <c r="R16" s="100"/>
      <c r="S16" s="100"/>
      <c r="T16" s="101"/>
      <c r="U16" s="101"/>
      <c r="V16" s="101"/>
      <c r="W16" s="110"/>
      <c r="X16" s="111">
        <f t="shared" si="4"/>
        <v>0</v>
      </c>
      <c r="Y16" s="82">
        <f t="shared" si="5"/>
        <v>3780.1200000000003</v>
      </c>
      <c r="Z16" s="83"/>
      <c r="AA16" s="11">
        <f t="shared" si="6"/>
        <v>1392.601399999999</v>
      </c>
      <c r="AB16" s="25">
        <f t="shared" si="7"/>
        <v>-1459.5199999999995</v>
      </c>
    </row>
    <row r="17" spans="1:28" s="17" customFormat="1" ht="12.75">
      <c r="A17" s="8" t="s">
        <v>29</v>
      </c>
      <c r="B17" s="227">
        <v>741.2</v>
      </c>
      <c r="C17" s="85">
        <f t="shared" si="8"/>
        <v>6337.260000000001</v>
      </c>
      <c r="D17" s="107">
        <v>95.23140000000001</v>
      </c>
      <c r="E17" s="78">
        <v>3952.84</v>
      </c>
      <c r="F17" s="78">
        <v>1919.78</v>
      </c>
      <c r="G17" s="78">
        <v>666.05</v>
      </c>
      <c r="H17" s="108">
        <f t="shared" si="9"/>
        <v>6538.67</v>
      </c>
      <c r="I17" s="228">
        <v>4181.06</v>
      </c>
      <c r="J17" s="228">
        <v>1676.44</v>
      </c>
      <c r="K17" s="228">
        <v>617.93</v>
      </c>
      <c r="L17" s="114">
        <f>SUM(I17:K17)</f>
        <v>6475.43</v>
      </c>
      <c r="M17" s="115">
        <f t="shared" si="0"/>
        <v>6570.6614</v>
      </c>
      <c r="N17" s="99"/>
      <c r="O17" s="100">
        <f t="shared" si="1"/>
        <v>496.60400000000004</v>
      </c>
      <c r="P17" s="100">
        <f t="shared" si="2"/>
        <v>148.24</v>
      </c>
      <c r="Q17" s="100">
        <f>(4.23*B17)</f>
        <v>3135.2760000000003</v>
      </c>
      <c r="R17" s="100"/>
      <c r="S17" s="100"/>
      <c r="T17" s="101"/>
      <c r="U17" s="101"/>
      <c r="V17" s="101"/>
      <c r="W17" s="110"/>
      <c r="X17" s="111">
        <f t="shared" si="4"/>
        <v>0</v>
      </c>
      <c r="Y17" s="82">
        <f t="shared" si="5"/>
        <v>3780.1200000000003</v>
      </c>
      <c r="Z17" s="83"/>
      <c r="AA17" s="11">
        <f t="shared" si="6"/>
        <v>2790.5413999999996</v>
      </c>
      <c r="AB17" s="25">
        <f t="shared" si="7"/>
        <v>-63.23999999999978</v>
      </c>
    </row>
    <row r="18" spans="1:28" ht="12.75">
      <c r="A18" s="8" t="s">
        <v>30</v>
      </c>
      <c r="B18" s="227">
        <v>741.2</v>
      </c>
      <c r="C18" s="85">
        <f t="shared" si="8"/>
        <v>6337.260000000001</v>
      </c>
      <c r="D18" s="107">
        <v>95.23140000000001</v>
      </c>
      <c r="E18" s="78">
        <v>3957.85</v>
      </c>
      <c r="F18" s="78">
        <v>1922.24</v>
      </c>
      <c r="G18" s="78">
        <v>666.93</v>
      </c>
      <c r="H18" s="108">
        <f t="shared" si="9"/>
        <v>6547.02</v>
      </c>
      <c r="I18" s="228">
        <v>3362.75</v>
      </c>
      <c r="J18" s="228">
        <v>1611.28</v>
      </c>
      <c r="K18" s="228">
        <v>561.54</v>
      </c>
      <c r="L18" s="116">
        <f>SUM(I18:K18)</f>
        <v>5535.57</v>
      </c>
      <c r="M18" s="115">
        <f t="shared" si="0"/>
        <v>5630.801399999999</v>
      </c>
      <c r="N18" s="99"/>
      <c r="O18" s="100">
        <f t="shared" si="1"/>
        <v>496.60400000000004</v>
      </c>
      <c r="P18" s="100">
        <f t="shared" si="2"/>
        <v>148.24</v>
      </c>
      <c r="Q18" s="100">
        <f>(4.23*B18)</f>
        <v>3135.2760000000003</v>
      </c>
      <c r="R18" s="100"/>
      <c r="S18" s="100"/>
      <c r="T18" s="101"/>
      <c r="U18" s="101"/>
      <c r="V18" s="101"/>
      <c r="W18" s="110"/>
      <c r="X18" s="111">
        <f t="shared" si="4"/>
        <v>0</v>
      </c>
      <c r="Y18" s="82">
        <f t="shared" si="5"/>
        <v>3780.1200000000003</v>
      </c>
      <c r="Z18" s="83"/>
      <c r="AA18" s="11">
        <f t="shared" si="6"/>
        <v>1850.681399999999</v>
      </c>
      <c r="AB18" s="25">
        <f t="shared" si="7"/>
        <v>-1011.4500000000007</v>
      </c>
    </row>
    <row r="19" spans="1:28" s="17" customFormat="1" ht="12.75">
      <c r="A19" s="8" t="s">
        <v>19</v>
      </c>
      <c r="B19" s="227">
        <v>741.2</v>
      </c>
      <c r="C19" s="85">
        <f t="shared" si="8"/>
        <v>6337.260000000001</v>
      </c>
      <c r="D19" s="107">
        <v>95.23140000000001</v>
      </c>
      <c r="E19" s="78">
        <v>3971.66</v>
      </c>
      <c r="F19" s="78">
        <v>1929.02</v>
      </c>
      <c r="G19" s="87">
        <v>669.35</v>
      </c>
      <c r="H19" s="108">
        <f t="shared" si="9"/>
        <v>6570.030000000001</v>
      </c>
      <c r="I19" s="235">
        <v>4129.5</v>
      </c>
      <c r="J19" s="235">
        <v>2003.77</v>
      </c>
      <c r="K19" s="234">
        <v>694.36</v>
      </c>
      <c r="L19" s="116">
        <f>SUM(I19:K19)</f>
        <v>6827.63</v>
      </c>
      <c r="M19" s="115">
        <f t="shared" si="0"/>
        <v>6922.8614</v>
      </c>
      <c r="N19" s="99"/>
      <c r="O19" s="100">
        <f t="shared" si="1"/>
        <v>496.60400000000004</v>
      </c>
      <c r="P19" s="100">
        <f t="shared" si="2"/>
        <v>148.24</v>
      </c>
      <c r="Q19" s="100">
        <f>(4.23*B19)</f>
        <v>3135.2760000000003</v>
      </c>
      <c r="R19" s="100"/>
      <c r="S19" s="100"/>
      <c r="T19" s="101"/>
      <c r="U19" s="101"/>
      <c r="V19" s="101"/>
      <c r="W19" s="110"/>
      <c r="X19" s="111">
        <f t="shared" si="4"/>
        <v>0</v>
      </c>
      <c r="Y19" s="82">
        <f t="shared" si="5"/>
        <v>3780.1200000000003</v>
      </c>
      <c r="Z19" s="83"/>
      <c r="AA19" s="11">
        <f t="shared" si="6"/>
        <v>3142.7413999999994</v>
      </c>
      <c r="AB19" s="25">
        <f t="shared" si="7"/>
        <v>257.59999999999945</v>
      </c>
    </row>
    <row r="20" spans="1:28" ht="12.75">
      <c r="A20" s="8" t="s">
        <v>20</v>
      </c>
      <c r="B20" s="227">
        <v>741.2</v>
      </c>
      <c r="C20" s="85">
        <f t="shared" si="8"/>
        <v>6337.260000000001</v>
      </c>
      <c r="D20" s="107">
        <v>95.23140000000001</v>
      </c>
      <c r="E20" s="78">
        <v>3971.65</v>
      </c>
      <c r="F20" s="78">
        <v>1929.02</v>
      </c>
      <c r="G20" s="78">
        <v>669.35</v>
      </c>
      <c r="H20" s="108">
        <f t="shared" si="9"/>
        <v>6570.02</v>
      </c>
      <c r="I20" s="235">
        <v>3509.31</v>
      </c>
      <c r="J20" s="235">
        <v>1704.25</v>
      </c>
      <c r="K20" s="235">
        <v>591.45</v>
      </c>
      <c r="L20" s="116">
        <f>SUM(I20:K20)</f>
        <v>5805.009999999999</v>
      </c>
      <c r="M20" s="115">
        <f t="shared" si="0"/>
        <v>5900.241399999999</v>
      </c>
      <c r="N20" s="99"/>
      <c r="O20" s="100">
        <f t="shared" si="1"/>
        <v>496.60400000000004</v>
      </c>
      <c r="P20" s="100">
        <f t="shared" si="2"/>
        <v>148.24</v>
      </c>
      <c r="Q20" s="100">
        <f>(4.23*B20)</f>
        <v>3135.2760000000003</v>
      </c>
      <c r="R20" s="100"/>
      <c r="S20" s="100"/>
      <c r="T20" s="101"/>
      <c r="U20" s="101"/>
      <c r="V20" s="101"/>
      <c r="W20" s="110"/>
      <c r="X20" s="111">
        <f t="shared" si="4"/>
        <v>0</v>
      </c>
      <c r="Y20" s="82">
        <f>SUM(O20:X20)</f>
        <v>3780.1200000000003</v>
      </c>
      <c r="Z20" s="83"/>
      <c r="AA20" s="11">
        <f>M20+N20-Y20-Z20</f>
        <v>2120.1213999999986</v>
      </c>
      <c r="AB20" s="25">
        <f>L20-H20</f>
        <v>-765.0100000000011</v>
      </c>
    </row>
    <row r="21" spans="1:28" ht="12.75">
      <c r="A21" s="8" t="s">
        <v>21</v>
      </c>
      <c r="B21" s="227">
        <v>741.2</v>
      </c>
      <c r="C21" s="85">
        <f t="shared" si="8"/>
        <v>6337.260000000001</v>
      </c>
      <c r="D21" s="107">
        <v>95.23140000000001</v>
      </c>
      <c r="E21" s="112">
        <v>4116.85</v>
      </c>
      <c r="F21" s="112">
        <v>2210.13</v>
      </c>
      <c r="G21" s="112">
        <v>745.59</v>
      </c>
      <c r="H21" s="108">
        <f t="shared" si="9"/>
        <v>7072.570000000001</v>
      </c>
      <c r="I21" s="237">
        <v>4721.64</v>
      </c>
      <c r="J21" s="237">
        <v>2333.69</v>
      </c>
      <c r="K21" s="106">
        <v>797.48</v>
      </c>
      <c r="L21" s="116">
        <f>SUM(I21:K21)</f>
        <v>7852.8099999999995</v>
      </c>
      <c r="M21" s="115">
        <f t="shared" si="0"/>
        <v>7948.041399999999</v>
      </c>
      <c r="N21" s="99"/>
      <c r="O21" s="100">
        <f t="shared" si="1"/>
        <v>496.60400000000004</v>
      </c>
      <c r="P21" s="100">
        <f t="shared" si="2"/>
        <v>148.24</v>
      </c>
      <c r="Q21" s="100">
        <f>(4.23*B21)</f>
        <v>3135.2760000000003</v>
      </c>
      <c r="R21" s="223"/>
      <c r="S21" s="223"/>
      <c r="T21" s="101">
        <f>2491+2184</f>
        <v>4675</v>
      </c>
      <c r="U21" s="101"/>
      <c r="V21" s="117">
        <f>18</f>
        <v>18</v>
      </c>
      <c r="W21" s="110"/>
      <c r="X21" s="111">
        <f t="shared" si="4"/>
        <v>0</v>
      </c>
      <c r="Y21" s="102">
        <f>SUM(O21:X21)</f>
        <v>8473.12</v>
      </c>
      <c r="Z21" s="224"/>
      <c r="AA21" s="11">
        <f t="shared" si="6"/>
        <v>-525.0786000000016</v>
      </c>
      <c r="AB21" s="25">
        <f t="shared" si="7"/>
        <v>780.2399999999989</v>
      </c>
    </row>
    <row r="22" spans="1:28" ht="12.75">
      <c r="A22" s="14" t="s">
        <v>4</v>
      </c>
      <c r="B22" s="50"/>
      <c r="C22" s="50">
        <f aca="true" t="shared" si="10" ref="C22:V22">SUM(C10:C21)</f>
        <v>72878.49</v>
      </c>
      <c r="D22" s="50">
        <f t="shared" si="10"/>
        <v>1142.7768</v>
      </c>
      <c r="E22" s="47">
        <f t="shared" si="10"/>
        <v>46029.89</v>
      </c>
      <c r="F22" s="47">
        <f t="shared" si="10"/>
        <v>22563.890000000003</v>
      </c>
      <c r="G22" s="47">
        <f t="shared" si="10"/>
        <v>7807.450000000002</v>
      </c>
      <c r="H22" s="47">
        <f t="shared" si="10"/>
        <v>76401.23000000001</v>
      </c>
      <c r="I22" s="51">
        <f t="shared" si="10"/>
        <v>40429.54</v>
      </c>
      <c r="J22" s="51">
        <f t="shared" si="10"/>
        <v>22255.44</v>
      </c>
      <c r="K22" s="51">
        <f t="shared" si="10"/>
        <v>7446.969999999999</v>
      </c>
      <c r="L22" s="51">
        <f t="shared" si="10"/>
        <v>70131.95</v>
      </c>
      <c r="M22" s="51">
        <f t="shared" si="10"/>
        <v>71274.7268</v>
      </c>
      <c r="N22" s="74">
        <f t="shared" si="10"/>
        <v>0</v>
      </c>
      <c r="O22" s="15">
        <f t="shared" si="10"/>
        <v>5959.248000000002</v>
      </c>
      <c r="P22" s="15">
        <f t="shared" si="10"/>
        <v>1778.88</v>
      </c>
      <c r="Q22" s="15">
        <f t="shared" si="10"/>
        <v>37623.312000000005</v>
      </c>
      <c r="R22" s="15">
        <f>SUM(R10:R21)</f>
        <v>0</v>
      </c>
      <c r="S22" s="15">
        <f>SUM(S10:S21)</f>
        <v>0</v>
      </c>
      <c r="T22" s="15">
        <f t="shared" si="10"/>
        <v>7582.33</v>
      </c>
      <c r="U22" s="15">
        <f t="shared" si="10"/>
        <v>0</v>
      </c>
      <c r="V22" s="15">
        <f t="shared" si="10"/>
        <v>18</v>
      </c>
      <c r="W22" s="15">
        <f aca="true" t="shared" si="11" ref="W22:AB22">SUM(W10:W21)</f>
        <v>0</v>
      </c>
      <c r="X22" s="15">
        <f t="shared" si="11"/>
        <v>0</v>
      </c>
      <c r="Y22" s="15">
        <f t="shared" si="11"/>
        <v>52961.77000000001</v>
      </c>
      <c r="Z22" s="15">
        <f t="shared" si="11"/>
        <v>0</v>
      </c>
      <c r="AA22" s="15">
        <f t="shared" si="11"/>
        <v>18312.956799999996</v>
      </c>
      <c r="AB22" s="16">
        <f t="shared" si="11"/>
        <v>-6269.280000000003</v>
      </c>
    </row>
    <row r="23" spans="1:28" ht="12.75">
      <c r="A23" s="8"/>
      <c r="B23" s="9"/>
      <c r="C23" s="10"/>
      <c r="D23" s="10"/>
      <c r="E23" s="41"/>
      <c r="F23" s="41"/>
      <c r="G23" s="41"/>
      <c r="H23" s="40"/>
      <c r="I23" s="43"/>
      <c r="J23" s="43"/>
      <c r="K23" s="43"/>
      <c r="L23" s="43"/>
      <c r="M23" s="75"/>
      <c r="N23" s="76"/>
      <c r="O23" s="13"/>
      <c r="P23" s="13"/>
      <c r="Q23" s="13"/>
      <c r="R23" s="13"/>
      <c r="S23" s="13"/>
      <c r="T23" s="70"/>
      <c r="U23" s="70"/>
      <c r="V23" s="71"/>
      <c r="W23" s="18"/>
      <c r="X23" s="12"/>
      <c r="Y23" s="13"/>
      <c r="Z23" s="13"/>
      <c r="AA23" s="13"/>
      <c r="AB23" s="7"/>
    </row>
    <row r="24" spans="1:28" ht="13.5" thickBot="1">
      <c r="A24" s="19" t="s">
        <v>31</v>
      </c>
      <c r="B24" s="20"/>
      <c r="C24" s="20">
        <f aca="true" t="shared" si="12" ref="C24:V24">C8+C22</f>
        <v>194980.16</v>
      </c>
      <c r="D24" s="20">
        <f t="shared" si="12"/>
        <v>19503.294535090015</v>
      </c>
      <c r="E24" s="42">
        <f t="shared" si="12"/>
        <v>46029.89</v>
      </c>
      <c r="F24" s="42">
        <f t="shared" si="12"/>
        <v>22563.890000000003</v>
      </c>
      <c r="G24" s="42">
        <f t="shared" si="12"/>
        <v>7807.450000000002</v>
      </c>
      <c r="H24" s="42">
        <f t="shared" si="12"/>
        <v>179019.08000000002</v>
      </c>
      <c r="I24" s="44">
        <f t="shared" si="12"/>
        <v>40429.54</v>
      </c>
      <c r="J24" s="44">
        <f t="shared" si="12"/>
        <v>22255.44</v>
      </c>
      <c r="K24" s="44">
        <f>K8+K22</f>
        <v>7446.969999999999</v>
      </c>
      <c r="L24" s="44">
        <f t="shared" si="12"/>
        <v>149947.59999999998</v>
      </c>
      <c r="M24" s="44">
        <f t="shared" si="12"/>
        <v>186533.15453509</v>
      </c>
      <c r="N24" s="44">
        <f t="shared" si="12"/>
        <v>0</v>
      </c>
      <c r="O24" s="20">
        <f t="shared" si="12"/>
        <v>14428.728000000006</v>
      </c>
      <c r="P24" s="20">
        <f t="shared" si="12"/>
        <v>4602.5103344</v>
      </c>
      <c r="Q24" s="20">
        <f>Q8+Q22</f>
        <v>100088.37302635041</v>
      </c>
      <c r="R24" s="20">
        <f>R8+R22</f>
        <v>0</v>
      </c>
      <c r="S24" s="20">
        <f>S8+S22</f>
        <v>0</v>
      </c>
      <c r="T24" s="20">
        <f t="shared" si="12"/>
        <v>62789.39</v>
      </c>
      <c r="U24" s="20">
        <f t="shared" si="12"/>
        <v>47.8</v>
      </c>
      <c r="V24" s="20">
        <f t="shared" si="12"/>
        <v>748.8324</v>
      </c>
      <c r="W24" s="20">
        <f aca="true" t="shared" si="13" ref="W24:AB24">W8+W22</f>
        <v>0</v>
      </c>
      <c r="X24" s="20">
        <f t="shared" si="13"/>
        <v>0</v>
      </c>
      <c r="Y24" s="20">
        <f t="shared" si="13"/>
        <v>182705.6337607504</v>
      </c>
      <c r="Z24" s="20">
        <f t="shared" si="13"/>
        <v>0</v>
      </c>
      <c r="AA24" s="20">
        <f t="shared" si="13"/>
        <v>3836.1247743396125</v>
      </c>
      <c r="AB24" s="21">
        <f t="shared" si="13"/>
        <v>-29071.480000000014</v>
      </c>
    </row>
  </sheetData>
  <sheetProtection/>
  <mergeCells count="32">
    <mergeCell ref="P5:P6"/>
    <mergeCell ref="Q5:Q6"/>
    <mergeCell ref="T5:T6"/>
    <mergeCell ref="U5:U6"/>
    <mergeCell ref="AB3:AB6"/>
    <mergeCell ref="Z3:Z6"/>
    <mergeCell ref="AA3:AA6"/>
    <mergeCell ref="R5:R6"/>
    <mergeCell ref="S5:S6"/>
    <mergeCell ref="H3:H6"/>
    <mergeCell ref="E5:E6"/>
    <mergeCell ref="J5:J6"/>
    <mergeCell ref="K5:K6"/>
    <mergeCell ref="I3:K4"/>
    <mergeCell ref="G5:G6"/>
    <mergeCell ref="F5:F6"/>
    <mergeCell ref="E3:G4"/>
    <mergeCell ref="L3:L6"/>
    <mergeCell ref="I5:I6"/>
    <mergeCell ref="Y5:Y6"/>
    <mergeCell ref="M3:M6"/>
    <mergeCell ref="N3:N6"/>
    <mergeCell ref="O5:O6"/>
    <mergeCell ref="V5:V6"/>
    <mergeCell ref="W5:W6"/>
    <mergeCell ref="X5:X6"/>
    <mergeCell ref="O3:Y4"/>
    <mergeCell ref="A1:G1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0">
      <selection activeCell="M38" sqref="M38"/>
    </sheetView>
  </sheetViews>
  <sheetFormatPr defaultColWidth="9.1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customWidth="1"/>
    <col min="6" max="6" width="11.00390625" style="2" customWidth="1"/>
    <col min="7" max="7" width="10.125" style="2" customWidth="1"/>
    <col min="8" max="8" width="9.25390625" style="2" customWidth="1"/>
    <col min="9" max="9" width="10.875" style="2" customWidth="1"/>
    <col min="10" max="10" width="10.125" style="2" customWidth="1"/>
    <col min="11" max="11" width="10.375" style="2" customWidth="1"/>
    <col min="12" max="12" width="10.75390625" style="2" customWidth="1"/>
    <col min="13" max="13" width="13.00390625" style="2" customWidth="1"/>
    <col min="14" max="16384" width="9.125" style="2" customWidth="1"/>
  </cols>
  <sheetData>
    <row r="1" spans="2:7" ht="20.25" customHeight="1">
      <c r="B1" s="170" t="s">
        <v>32</v>
      </c>
      <c r="C1" s="170"/>
      <c r="D1" s="170"/>
      <c r="E1" s="170"/>
      <c r="F1" s="170"/>
      <c r="G1" s="170"/>
    </row>
    <row r="2" spans="2:7" ht="21" customHeight="1">
      <c r="B2" s="170" t="s">
        <v>33</v>
      </c>
      <c r="C2" s="170"/>
      <c r="D2" s="170"/>
      <c r="E2" s="170"/>
      <c r="F2" s="170"/>
      <c r="G2" s="170"/>
    </row>
    <row r="5" spans="1:12" ht="12.75">
      <c r="A5" s="172" t="s">
        <v>66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2.75">
      <c r="A6" s="173" t="s">
        <v>60</v>
      </c>
      <c r="B6" s="173"/>
      <c r="C6" s="173"/>
      <c r="D6" s="173"/>
      <c r="E6" s="173"/>
      <c r="F6" s="173"/>
      <c r="G6" s="77"/>
      <c r="H6" s="77"/>
      <c r="I6" s="77"/>
      <c r="J6" s="77"/>
      <c r="K6" s="77"/>
      <c r="L6" s="77"/>
    </row>
    <row r="7" spans="1:12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5" ht="13.5" thickBot="1">
      <c r="A8" s="171" t="s">
        <v>34</v>
      </c>
      <c r="B8" s="171"/>
      <c r="C8" s="171"/>
      <c r="D8" s="171"/>
      <c r="E8" s="90">
        <v>8.55</v>
      </c>
    </row>
    <row r="9" spans="1:13" ht="12.75" customHeight="1">
      <c r="A9" s="119" t="s">
        <v>35</v>
      </c>
      <c r="B9" s="152" t="s">
        <v>1</v>
      </c>
      <c r="C9" s="155" t="s">
        <v>64</v>
      </c>
      <c r="D9" s="158" t="s">
        <v>3</v>
      </c>
      <c r="E9" s="219" t="s">
        <v>61</v>
      </c>
      <c r="F9" s="166" t="s">
        <v>36</v>
      </c>
      <c r="G9" s="167"/>
      <c r="H9" s="174" t="s">
        <v>7</v>
      </c>
      <c r="I9" s="130"/>
      <c r="J9" s="130"/>
      <c r="K9" s="175"/>
      <c r="L9" s="148" t="s">
        <v>37</v>
      </c>
      <c r="M9" s="148" t="s">
        <v>9</v>
      </c>
    </row>
    <row r="10" spans="1:13" ht="12.75">
      <c r="A10" s="140"/>
      <c r="B10" s="153"/>
      <c r="C10" s="156"/>
      <c r="D10" s="159"/>
      <c r="E10" s="220"/>
      <c r="F10" s="168"/>
      <c r="G10" s="169"/>
      <c r="H10" s="176"/>
      <c r="I10" s="125"/>
      <c r="J10" s="125"/>
      <c r="K10" s="177"/>
      <c r="L10" s="149"/>
      <c r="M10" s="149"/>
    </row>
    <row r="11" spans="1:13" ht="39" customHeight="1">
      <c r="A11" s="140"/>
      <c r="B11" s="153"/>
      <c r="C11" s="156"/>
      <c r="D11" s="159"/>
      <c r="E11" s="220"/>
      <c r="F11" s="68" t="s">
        <v>38</v>
      </c>
      <c r="G11" s="145" t="s">
        <v>6</v>
      </c>
      <c r="H11" s="161" t="s">
        <v>39</v>
      </c>
      <c r="I11" s="163" t="s">
        <v>40</v>
      </c>
      <c r="J11" s="163" t="s">
        <v>16</v>
      </c>
      <c r="K11" s="145" t="s">
        <v>18</v>
      </c>
      <c r="L11" s="149"/>
      <c r="M11" s="149"/>
    </row>
    <row r="12" spans="1:13" ht="66.75" customHeight="1" thickBot="1">
      <c r="A12" s="151"/>
      <c r="B12" s="154"/>
      <c r="C12" s="157"/>
      <c r="D12" s="160"/>
      <c r="E12" s="221"/>
      <c r="F12" s="65" t="s">
        <v>52</v>
      </c>
      <c r="G12" s="146"/>
      <c r="H12" s="162"/>
      <c r="I12" s="164"/>
      <c r="J12" s="164"/>
      <c r="K12" s="146"/>
      <c r="L12" s="150"/>
      <c r="M12" s="150"/>
    </row>
    <row r="13" spans="1:13" ht="13.5" thickBot="1">
      <c r="A13" s="53">
        <v>1</v>
      </c>
      <c r="B13" s="54">
        <v>2</v>
      </c>
      <c r="C13" s="53">
        <v>3</v>
      </c>
      <c r="D13" s="54">
        <v>4</v>
      </c>
      <c r="E13" s="53">
        <v>5</v>
      </c>
      <c r="F13" s="53">
        <v>7</v>
      </c>
      <c r="G13" s="54">
        <v>8</v>
      </c>
      <c r="H13" s="53">
        <v>9</v>
      </c>
      <c r="I13" s="53">
        <v>11</v>
      </c>
      <c r="J13" s="54">
        <v>12</v>
      </c>
      <c r="K13" s="54">
        <v>14</v>
      </c>
      <c r="L13" s="53">
        <v>15</v>
      </c>
      <c r="M13" s="54">
        <v>16</v>
      </c>
    </row>
    <row r="14" spans="1:15" s="17" customFormat="1" ht="13.5" thickBot="1">
      <c r="A14" s="64" t="s">
        <v>63</v>
      </c>
      <c r="B14" s="32"/>
      <c r="C14" s="33">
        <f>'2011'!C8</f>
        <v>122101.67</v>
      </c>
      <c r="D14" s="31">
        <f>'2011'!D8</f>
        <v>18360.517735090016</v>
      </c>
      <c r="E14" s="32">
        <f>'2011'!H8</f>
        <v>102617.85</v>
      </c>
      <c r="F14" s="31">
        <f>'2011'!L8</f>
        <v>79815.65</v>
      </c>
      <c r="G14" s="31">
        <f>'2011'!M8</f>
        <v>115258.42773509</v>
      </c>
      <c r="H14" s="31">
        <f>'2011'!O8+'2011'!P8</f>
        <v>11293.110334400004</v>
      </c>
      <c r="I14" s="31">
        <f>'2011'!Q8</f>
        <v>62465.061026350406</v>
      </c>
      <c r="J14" s="32">
        <f>'2011'!T8+'2011'!U8+'2011'!V8</f>
        <v>55985.6924</v>
      </c>
      <c r="K14" s="62">
        <f>'2011'!Y8</f>
        <v>129743.8637607504</v>
      </c>
      <c r="L14" s="61">
        <f>'2011'!AA8</f>
        <v>-14476.832025660384</v>
      </c>
      <c r="M14" s="61">
        <f>'2011'!AB8</f>
        <v>-22802.20000000001</v>
      </c>
      <c r="N14" s="58"/>
      <c r="O14" s="57"/>
    </row>
    <row r="15" spans="1:15" ht="12.75">
      <c r="A15" s="6" t="s">
        <v>53</v>
      </c>
      <c r="B15" s="34"/>
      <c r="C15" s="35"/>
      <c r="D15" s="36"/>
      <c r="E15" s="37"/>
      <c r="F15" s="38"/>
      <c r="G15" s="39"/>
      <c r="H15" s="38"/>
      <c r="I15" s="11"/>
      <c r="J15" s="26"/>
      <c r="K15" s="25"/>
      <c r="L15" s="59"/>
      <c r="M15" s="59"/>
      <c r="N15" s="1"/>
      <c r="O15" s="1"/>
    </row>
    <row r="16" spans="1:15" ht="12.75">
      <c r="A16" s="8" t="s">
        <v>22</v>
      </c>
      <c r="B16" s="66">
        <f>'2011'!B10</f>
        <v>741.2</v>
      </c>
      <c r="C16" s="66">
        <f>'2011'!C10</f>
        <v>5703.5340000000015</v>
      </c>
      <c r="D16" s="23">
        <f>'2011'!D10</f>
        <v>95.23140000000001</v>
      </c>
      <c r="E16" s="11">
        <f>'2011'!H10</f>
        <v>6271.860000000001</v>
      </c>
      <c r="F16" s="24">
        <f>'2011'!L10</f>
        <v>2290.26</v>
      </c>
      <c r="G16" s="24">
        <f>'2011'!M10</f>
        <v>2385.4914000000003</v>
      </c>
      <c r="H16" s="24">
        <f>'2011'!O10+'2011'!P10</f>
        <v>644.844</v>
      </c>
      <c r="I16" s="11">
        <f>'2011'!Q10+'2011'!R10+'2011'!S10+'2011'!X10</f>
        <v>3135.2760000000003</v>
      </c>
      <c r="J16" s="26">
        <f>'2011'!T10+'2011'!U10+'2011'!V10</f>
        <v>1013.3</v>
      </c>
      <c r="K16" s="25">
        <f>'2011'!Y10</f>
        <v>4793.42</v>
      </c>
      <c r="L16" s="59">
        <f>'2011'!AA10</f>
        <v>-2407.9285999999997</v>
      </c>
      <c r="M16" s="59">
        <f>'2011'!AB10</f>
        <v>-3981.6000000000004</v>
      </c>
      <c r="N16" s="1"/>
      <c r="O16" s="1"/>
    </row>
    <row r="17" spans="1:15" ht="12.75">
      <c r="A17" s="8" t="s">
        <v>23</v>
      </c>
      <c r="B17" s="66">
        <f>'2011'!B11</f>
        <v>741.2</v>
      </c>
      <c r="C17" s="66">
        <f>'2011'!C11</f>
        <v>5703.5340000000015</v>
      </c>
      <c r="D17" s="23">
        <f>'2011'!D11</f>
        <v>95.23140000000001</v>
      </c>
      <c r="E17" s="11">
        <f>'2011'!H11</f>
        <v>5479.650000000001</v>
      </c>
      <c r="F17" s="24">
        <f>'2011'!L11</f>
        <v>5445.73</v>
      </c>
      <c r="G17" s="24">
        <f>'2011'!M11</f>
        <v>5540.961399999999</v>
      </c>
      <c r="H17" s="24">
        <f>'2011'!O11+'2011'!P11</f>
        <v>644.844</v>
      </c>
      <c r="I17" s="11">
        <f>'2011'!Q11+'2011'!R11+'2011'!S11+'2011'!X11</f>
        <v>3135.2760000000003</v>
      </c>
      <c r="J17" s="26">
        <f>'2011'!T11+'2011'!U11+'2011'!V11</f>
        <v>1524</v>
      </c>
      <c r="K17" s="25">
        <f>'2011'!Y11</f>
        <v>5304.120000000001</v>
      </c>
      <c r="L17" s="59">
        <f>'2011'!AA11</f>
        <v>236.84139999999843</v>
      </c>
      <c r="M17" s="59">
        <f>'2011'!AB11</f>
        <v>-33.92000000000098</v>
      </c>
      <c r="N17" s="1"/>
      <c r="O17" s="1"/>
    </row>
    <row r="18" spans="1:15" ht="12.75">
      <c r="A18" s="8" t="s">
        <v>24</v>
      </c>
      <c r="B18" s="66">
        <f>'2011'!B12</f>
        <v>741.2</v>
      </c>
      <c r="C18" s="66">
        <f>'2011'!C12</f>
        <v>5703.5340000000015</v>
      </c>
      <c r="D18" s="23">
        <f>'2011'!D12</f>
        <v>95.23140000000001</v>
      </c>
      <c r="E18" s="11">
        <f>'2011'!H12</f>
        <v>5877.070000000001</v>
      </c>
      <c r="F18" s="24">
        <f>'2011'!L12</f>
        <v>5334.06</v>
      </c>
      <c r="G18" s="24">
        <f>'2011'!M12</f>
        <v>5429.2914</v>
      </c>
      <c r="H18" s="24">
        <f>'2011'!O12+'2011'!P12</f>
        <v>644.844</v>
      </c>
      <c r="I18" s="11">
        <f>'2011'!Q12+'2011'!R12+'2011'!S12+'2011'!X12</f>
        <v>3135.2760000000003</v>
      </c>
      <c r="J18" s="26">
        <f>'2011'!T12+'2011'!U12+'2011'!V12</f>
        <v>184.58</v>
      </c>
      <c r="K18" s="25">
        <f>'2011'!Y12</f>
        <v>3964.7000000000003</v>
      </c>
      <c r="L18" s="59">
        <f>'2011'!AA12</f>
        <v>1464.5913999999998</v>
      </c>
      <c r="M18" s="59">
        <f>'2011'!AB12</f>
        <v>-543.0100000000002</v>
      </c>
      <c r="N18" s="1"/>
      <c r="O18" s="1"/>
    </row>
    <row r="19" spans="1:15" ht="12.75">
      <c r="A19" s="8" t="s">
        <v>25</v>
      </c>
      <c r="B19" s="66">
        <f>'2011'!B13</f>
        <v>741.2</v>
      </c>
      <c r="C19" s="66">
        <f>'2011'!C13</f>
        <v>5703.5340000000015</v>
      </c>
      <c r="D19" s="23">
        <f>'2011'!D13</f>
        <v>95.23140000000001</v>
      </c>
      <c r="E19" s="11">
        <f>'2011'!H13</f>
        <v>5877.09</v>
      </c>
      <c r="F19" s="24">
        <f>'2011'!L13</f>
        <v>4074.2300000000005</v>
      </c>
      <c r="G19" s="24">
        <f>'2011'!M13</f>
        <v>4169.4614</v>
      </c>
      <c r="H19" s="24">
        <f>'2011'!O13+'2011'!P13</f>
        <v>644.844</v>
      </c>
      <c r="I19" s="11">
        <f>'2011'!Q13+'2011'!R13+'2011'!S13+'2011'!X13</f>
        <v>3135.2760000000003</v>
      </c>
      <c r="J19" s="26">
        <f>'2011'!T13+'2011'!U13+'2011'!V13</f>
        <v>185.45</v>
      </c>
      <c r="K19" s="25">
        <f>'2011'!Y13</f>
        <v>3965.57</v>
      </c>
      <c r="L19" s="59">
        <f>'2011'!AA13</f>
        <v>203.89139999999998</v>
      </c>
      <c r="M19" s="59">
        <f>'2011'!AB13</f>
        <v>-1802.8599999999997</v>
      </c>
      <c r="N19" s="1"/>
      <c r="O19" s="1"/>
    </row>
    <row r="20" spans="1:15" ht="12.75">
      <c r="A20" s="8" t="s">
        <v>26</v>
      </c>
      <c r="B20" s="66">
        <f>'2011'!B14</f>
        <v>741.2</v>
      </c>
      <c r="C20" s="66">
        <f>'2011'!C14</f>
        <v>5703.5340000000015</v>
      </c>
      <c r="D20" s="23">
        <f>'2011'!D14</f>
        <v>95.23140000000001</v>
      </c>
      <c r="E20" s="11">
        <f>'2011'!H14</f>
        <v>6530.12</v>
      </c>
      <c r="F20" s="24">
        <f>'2011'!L14</f>
        <v>9364.86</v>
      </c>
      <c r="G20" s="24">
        <f>'2011'!M14</f>
        <v>9460.091400000001</v>
      </c>
      <c r="H20" s="24">
        <f>'2011'!O14+'2011'!P14</f>
        <v>644.844</v>
      </c>
      <c r="I20" s="11">
        <f>'2011'!Q14+'2011'!R14+'2011'!S14+'2011'!X14</f>
        <v>3135.2760000000003</v>
      </c>
      <c r="J20" s="26">
        <f>'2011'!T14+'2011'!U14+'2011'!V14</f>
        <v>0</v>
      </c>
      <c r="K20" s="25">
        <f>'2011'!Y14</f>
        <v>3780.1200000000003</v>
      </c>
      <c r="L20" s="59">
        <f>'2011'!AA14</f>
        <v>5679.9714</v>
      </c>
      <c r="M20" s="59">
        <f>'2011'!AB14</f>
        <v>2834.7400000000007</v>
      </c>
      <c r="N20" s="1"/>
      <c r="O20" s="1"/>
    </row>
    <row r="21" spans="1:15" ht="12.75">
      <c r="A21" s="8" t="s">
        <v>27</v>
      </c>
      <c r="B21" s="66">
        <f>'2011'!B15</f>
        <v>741.2</v>
      </c>
      <c r="C21" s="66">
        <f>'2011'!C15</f>
        <v>6337.260000000001</v>
      </c>
      <c r="D21" s="23">
        <f>'2011'!D15</f>
        <v>95.23140000000001</v>
      </c>
      <c r="E21" s="11">
        <f>'2011'!H15</f>
        <v>6530.12</v>
      </c>
      <c r="F21" s="24">
        <f>'2011'!L15</f>
        <v>6048.87</v>
      </c>
      <c r="G21" s="24">
        <f>'2011'!M15</f>
        <v>6144.1014</v>
      </c>
      <c r="H21" s="24">
        <f>'2011'!O15+'2011'!P15</f>
        <v>644.844</v>
      </c>
      <c r="I21" s="11">
        <f>'2011'!Q15+'2011'!R15+'2011'!S15+'2011'!X15</f>
        <v>3135.2760000000003</v>
      </c>
      <c r="J21" s="26">
        <f>'2011'!T15+'2011'!U15+'2011'!V15</f>
        <v>0</v>
      </c>
      <c r="K21" s="25">
        <f>'2011'!Y15</f>
        <v>3780.1200000000003</v>
      </c>
      <c r="L21" s="59">
        <f>'2011'!AA15</f>
        <v>2363.981399999999</v>
      </c>
      <c r="M21" s="59">
        <f>'2011'!AB15</f>
        <v>-481.25</v>
      </c>
      <c r="N21" s="1"/>
      <c r="O21" s="1"/>
    </row>
    <row r="22" spans="1:15" ht="12.75">
      <c r="A22" s="8" t="s">
        <v>28</v>
      </c>
      <c r="B22" s="66">
        <f>'2011'!B16</f>
        <v>741.2</v>
      </c>
      <c r="C22" s="66">
        <f>'2011'!C16</f>
        <v>6337.260000000001</v>
      </c>
      <c r="D22" s="23">
        <f>'2011'!D16</f>
        <v>95.23140000000001</v>
      </c>
      <c r="E22" s="11">
        <f>'2011'!H16</f>
        <v>6537.009999999999</v>
      </c>
      <c r="F22" s="24">
        <f>'2011'!L16</f>
        <v>5077.49</v>
      </c>
      <c r="G22" s="24">
        <f>'2011'!M16</f>
        <v>5172.721399999999</v>
      </c>
      <c r="H22" s="24">
        <f>'2011'!O16+'2011'!P16</f>
        <v>644.844</v>
      </c>
      <c r="I22" s="11">
        <f>'2011'!Q16+'2011'!R16+'2011'!S16+'2011'!X16</f>
        <v>3135.2760000000003</v>
      </c>
      <c r="J22" s="26">
        <f>'2011'!T16+'2011'!U16+'2011'!V16</f>
        <v>0</v>
      </c>
      <c r="K22" s="25">
        <f>'2011'!Y16</f>
        <v>3780.1200000000003</v>
      </c>
      <c r="L22" s="59">
        <f>'2011'!AA16</f>
        <v>1392.601399999999</v>
      </c>
      <c r="M22" s="59">
        <f>'2011'!AB16</f>
        <v>-1459.5199999999995</v>
      </c>
      <c r="N22" s="1"/>
      <c r="O22" s="1"/>
    </row>
    <row r="23" spans="1:15" ht="12.75">
      <c r="A23" s="8" t="s">
        <v>29</v>
      </c>
      <c r="B23" s="66">
        <f>'2011'!B17</f>
        <v>741.2</v>
      </c>
      <c r="C23" s="66">
        <f>'2011'!C17</f>
        <v>6337.260000000001</v>
      </c>
      <c r="D23" s="23">
        <f>'2011'!D17</f>
        <v>95.23140000000001</v>
      </c>
      <c r="E23" s="11">
        <f>'2011'!H17</f>
        <v>6538.67</v>
      </c>
      <c r="F23" s="24">
        <f>'2011'!L17</f>
        <v>6475.43</v>
      </c>
      <c r="G23" s="24">
        <f>'2011'!M17</f>
        <v>6570.6614</v>
      </c>
      <c r="H23" s="24">
        <f>'2011'!O17+'2011'!P17</f>
        <v>644.844</v>
      </c>
      <c r="I23" s="11">
        <f>'2011'!Q17+'2011'!R17+'2011'!S17+'2011'!X17</f>
        <v>3135.2760000000003</v>
      </c>
      <c r="J23" s="26">
        <f>'2011'!T17+'2011'!U17+'2011'!V17</f>
        <v>0</v>
      </c>
      <c r="K23" s="25">
        <f>'2011'!Y17</f>
        <v>3780.1200000000003</v>
      </c>
      <c r="L23" s="59">
        <f>'2011'!AA17</f>
        <v>2790.5413999999996</v>
      </c>
      <c r="M23" s="59">
        <f>'2011'!AB17</f>
        <v>-63.23999999999978</v>
      </c>
      <c r="N23" s="1"/>
      <c r="O23" s="1"/>
    </row>
    <row r="24" spans="1:15" ht="12.75">
      <c r="A24" s="8" t="s">
        <v>30</v>
      </c>
      <c r="B24" s="66">
        <f>'2011'!B18</f>
        <v>741.2</v>
      </c>
      <c r="C24" s="66">
        <f>'2011'!C18</f>
        <v>6337.260000000001</v>
      </c>
      <c r="D24" s="23">
        <f>'2011'!D18</f>
        <v>95.23140000000001</v>
      </c>
      <c r="E24" s="11">
        <f>'2011'!H18</f>
        <v>6547.02</v>
      </c>
      <c r="F24" s="24">
        <f>'2011'!L18</f>
        <v>5535.57</v>
      </c>
      <c r="G24" s="24">
        <f>'2011'!M18</f>
        <v>5630.801399999999</v>
      </c>
      <c r="H24" s="24">
        <f>'2011'!O18+'2011'!P18</f>
        <v>644.844</v>
      </c>
      <c r="I24" s="11">
        <f>'2011'!Q18+'2011'!R18+'2011'!S18+'2011'!X18</f>
        <v>3135.2760000000003</v>
      </c>
      <c r="J24" s="26">
        <f>'2011'!T18+'2011'!U18+'2011'!V18</f>
        <v>0</v>
      </c>
      <c r="K24" s="25">
        <f>'2011'!Y18</f>
        <v>3780.1200000000003</v>
      </c>
      <c r="L24" s="59">
        <f>'2011'!AA18</f>
        <v>1850.681399999999</v>
      </c>
      <c r="M24" s="59">
        <f>'2011'!AB18</f>
        <v>-1011.4500000000007</v>
      </c>
      <c r="N24" s="1"/>
      <c r="O24" s="1"/>
    </row>
    <row r="25" spans="1:15" ht="12.75">
      <c r="A25" s="8" t="s">
        <v>19</v>
      </c>
      <c r="B25" s="66">
        <f>'2011'!B19</f>
        <v>741.2</v>
      </c>
      <c r="C25" s="66">
        <f>'2011'!C19</f>
        <v>6337.260000000001</v>
      </c>
      <c r="D25" s="23">
        <f>'2011'!D19</f>
        <v>95.23140000000001</v>
      </c>
      <c r="E25" s="11">
        <f>'2011'!H19</f>
        <v>6570.030000000001</v>
      </c>
      <c r="F25" s="24">
        <f>'2011'!L19</f>
        <v>6827.63</v>
      </c>
      <c r="G25" s="24">
        <f>'2011'!M19</f>
        <v>6922.8614</v>
      </c>
      <c r="H25" s="24">
        <f>'2011'!O19+'2011'!P19</f>
        <v>644.844</v>
      </c>
      <c r="I25" s="11">
        <f>'2011'!Q19+'2011'!R19+'2011'!S19+'2011'!X19</f>
        <v>3135.2760000000003</v>
      </c>
      <c r="J25" s="26">
        <f>'2011'!T19+'2011'!U19+'2011'!V19</f>
        <v>0</v>
      </c>
      <c r="K25" s="25">
        <f>'2011'!Y19</f>
        <v>3780.1200000000003</v>
      </c>
      <c r="L25" s="59">
        <f>'2011'!AA19</f>
        <v>3142.7413999999994</v>
      </c>
      <c r="M25" s="59">
        <f>'2011'!AB19</f>
        <v>257.59999999999945</v>
      </c>
      <c r="N25" s="1"/>
      <c r="O25" s="1"/>
    </row>
    <row r="26" spans="1:15" ht="12.75">
      <c r="A26" s="8" t="s">
        <v>20</v>
      </c>
      <c r="B26" s="66">
        <f>'2011'!B20</f>
        <v>741.2</v>
      </c>
      <c r="C26" s="66">
        <f>'2011'!C20</f>
        <v>6337.260000000001</v>
      </c>
      <c r="D26" s="23">
        <f>'2011'!D20</f>
        <v>95.23140000000001</v>
      </c>
      <c r="E26" s="11">
        <f>'2011'!H20</f>
        <v>6570.02</v>
      </c>
      <c r="F26" s="24">
        <f>'2011'!L20</f>
        <v>5805.009999999999</v>
      </c>
      <c r="G26" s="24">
        <f>'2011'!M20</f>
        <v>5900.241399999999</v>
      </c>
      <c r="H26" s="24">
        <f>'2011'!O20+'2011'!P20</f>
        <v>644.844</v>
      </c>
      <c r="I26" s="11">
        <f>'2011'!Q20+'2011'!R20+'2011'!S20+'2011'!X20</f>
        <v>3135.2760000000003</v>
      </c>
      <c r="J26" s="26">
        <f>'2011'!T20+'2011'!U20+'2011'!V20</f>
        <v>0</v>
      </c>
      <c r="K26" s="25">
        <f>'2011'!Y20</f>
        <v>3780.1200000000003</v>
      </c>
      <c r="L26" s="59">
        <f>'2011'!AA20</f>
        <v>2120.1213999999986</v>
      </c>
      <c r="M26" s="59">
        <f>'2011'!AB20</f>
        <v>-765.0100000000011</v>
      </c>
      <c r="N26" s="1"/>
      <c r="O26" s="1"/>
    </row>
    <row r="27" spans="1:15" ht="13.5" thickBot="1">
      <c r="A27" s="27" t="s">
        <v>21</v>
      </c>
      <c r="B27" s="66">
        <f>'2011'!B21</f>
        <v>741.2</v>
      </c>
      <c r="C27" s="66">
        <f>'2011'!C21</f>
        <v>6337.260000000001</v>
      </c>
      <c r="D27" s="23">
        <f>'2011'!D21</f>
        <v>95.23140000000001</v>
      </c>
      <c r="E27" s="11">
        <f>'2011'!H21</f>
        <v>7072.570000000001</v>
      </c>
      <c r="F27" s="24">
        <f>'2011'!L21</f>
        <v>7852.8099999999995</v>
      </c>
      <c r="G27" s="24">
        <f>'2011'!M21</f>
        <v>7948.041399999999</v>
      </c>
      <c r="H27" s="24">
        <f>'2011'!O21+'2011'!P21</f>
        <v>644.844</v>
      </c>
      <c r="I27" s="11">
        <f>'2011'!Q21+'2011'!R21+'2011'!S21+'2011'!X21</f>
        <v>3135.2760000000003</v>
      </c>
      <c r="J27" s="26">
        <f>'2011'!T21+'2011'!U21+'2011'!V21</f>
        <v>4693</v>
      </c>
      <c r="K27" s="25">
        <f>'2011'!Y21</f>
        <v>8473.12</v>
      </c>
      <c r="L27" s="59">
        <f>'2011'!AA21</f>
        <v>-525.0786000000016</v>
      </c>
      <c r="M27" s="59">
        <f>'2011'!AB21</f>
        <v>780.2399999999989</v>
      </c>
      <c r="N27" s="1"/>
      <c r="O27" s="1"/>
    </row>
    <row r="28" spans="1:15" s="17" customFormat="1" ht="13.5" thickBot="1">
      <c r="A28" s="28" t="s">
        <v>4</v>
      </c>
      <c r="B28" s="29"/>
      <c r="C28" s="30">
        <f aca="true" t="shared" si="0" ref="C28:M28">SUM(C16:C27)</f>
        <v>72878.49</v>
      </c>
      <c r="D28" s="55">
        <f t="shared" si="0"/>
        <v>1142.7768</v>
      </c>
      <c r="E28" s="30">
        <f t="shared" si="0"/>
        <v>76401.23000000001</v>
      </c>
      <c r="F28" s="55">
        <f t="shared" si="0"/>
        <v>70131.95</v>
      </c>
      <c r="G28" s="56">
        <f t="shared" si="0"/>
        <v>71274.7268</v>
      </c>
      <c r="H28" s="55">
        <f t="shared" si="0"/>
        <v>7738.128000000001</v>
      </c>
      <c r="I28" s="30">
        <f t="shared" si="0"/>
        <v>37623.312000000005</v>
      </c>
      <c r="J28" s="30">
        <f t="shared" si="0"/>
        <v>7600.33</v>
      </c>
      <c r="K28" s="56">
        <f t="shared" si="0"/>
        <v>52961.77000000001</v>
      </c>
      <c r="L28" s="60">
        <f>SUM(L16:L27)</f>
        <v>18312.956799999996</v>
      </c>
      <c r="M28" s="60">
        <f t="shared" si="0"/>
        <v>-6269.280000000003</v>
      </c>
      <c r="N28" s="57"/>
      <c r="O28" s="57"/>
    </row>
    <row r="29" spans="1:15" ht="13.5" thickBot="1">
      <c r="A29" s="141" t="s">
        <v>41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63"/>
      <c r="N29" s="1"/>
      <c r="O29" s="1"/>
    </row>
    <row r="30" spans="1:15" s="17" customFormat="1" ht="13.5" thickBot="1">
      <c r="A30" s="64" t="s">
        <v>31</v>
      </c>
      <c r="B30" s="32"/>
      <c r="C30" s="33">
        <f>C14+C28</f>
        <v>194980.16</v>
      </c>
      <c r="D30" s="31">
        <f aca="true" t="shared" si="1" ref="D30:M30">D14+D28</f>
        <v>19503.294535090015</v>
      </c>
      <c r="E30" s="32">
        <f t="shared" si="1"/>
        <v>179019.08000000002</v>
      </c>
      <c r="F30" s="31">
        <f t="shared" si="1"/>
        <v>149947.59999999998</v>
      </c>
      <c r="G30" s="33">
        <f t="shared" si="1"/>
        <v>186533.15453509</v>
      </c>
      <c r="H30" s="31">
        <f t="shared" si="1"/>
        <v>19031.238334400005</v>
      </c>
      <c r="I30" s="32">
        <f t="shared" si="1"/>
        <v>100088.37302635041</v>
      </c>
      <c r="J30" s="32">
        <f t="shared" si="1"/>
        <v>63586.0224</v>
      </c>
      <c r="K30" s="62">
        <f t="shared" si="1"/>
        <v>182705.6337607504</v>
      </c>
      <c r="L30" s="61">
        <f t="shared" si="1"/>
        <v>3836.1247743396125</v>
      </c>
      <c r="M30" s="61">
        <f t="shared" si="1"/>
        <v>-29071.480000000014</v>
      </c>
      <c r="N30" s="58"/>
      <c r="O30" s="57"/>
    </row>
    <row r="32" spans="1:15" ht="12.75">
      <c r="A32" s="17" t="s">
        <v>51</v>
      </c>
      <c r="D32" s="67" t="s">
        <v>62</v>
      </c>
      <c r="N32" s="1"/>
      <c r="O32" s="1"/>
    </row>
    <row r="33" spans="1:15" ht="12.75">
      <c r="A33" s="18" t="s">
        <v>42</v>
      </c>
      <c r="B33" s="18" t="s">
        <v>43</v>
      </c>
      <c r="C33" s="147" t="s">
        <v>44</v>
      </c>
      <c r="D33" s="147"/>
      <c r="N33" s="1"/>
      <c r="O33" s="1"/>
    </row>
    <row r="34" spans="1:15" ht="12.75">
      <c r="A34" s="226">
        <v>48093.77</v>
      </c>
      <c r="B34" s="225">
        <v>80025.88</v>
      </c>
      <c r="C34" s="143">
        <f>A34-B34</f>
        <v>-31932.110000000008</v>
      </c>
      <c r="D34" s="144"/>
      <c r="N34" s="1"/>
      <c r="O34" s="1"/>
    </row>
    <row r="35" spans="14:15" ht="12.75">
      <c r="N35" s="1"/>
      <c r="O35" s="1"/>
    </row>
    <row r="36" spans="1:15" ht="12.75">
      <c r="A36" s="2" t="s">
        <v>47</v>
      </c>
      <c r="F36" s="2" t="s">
        <v>48</v>
      </c>
      <c r="N36" s="1"/>
      <c r="O36" s="1"/>
    </row>
    <row r="37" ht="12.75">
      <c r="A37" s="1"/>
    </row>
    <row r="38" ht="12.75">
      <c r="A38" s="2" t="s">
        <v>50</v>
      </c>
    </row>
    <row r="39" ht="12.75">
      <c r="A39" s="2" t="s">
        <v>49</v>
      </c>
    </row>
  </sheetData>
  <sheetProtection/>
  <mergeCells count="22">
    <mergeCell ref="A29:L29"/>
    <mergeCell ref="C34:D34"/>
    <mergeCell ref="K11:K12"/>
    <mergeCell ref="C33:D33"/>
    <mergeCell ref="L9:L12"/>
    <mergeCell ref="A9:A12"/>
    <mergeCell ref="B9:B12"/>
    <mergeCell ref="C9:C12"/>
    <mergeCell ref="D9:D12"/>
    <mergeCell ref="E9:E12"/>
    <mergeCell ref="M9:M12"/>
    <mergeCell ref="G11:G12"/>
    <mergeCell ref="H11:H12"/>
    <mergeCell ref="I11:I12"/>
    <mergeCell ref="J11:J12"/>
    <mergeCell ref="F9:G10"/>
    <mergeCell ref="H9:K10"/>
    <mergeCell ref="B1:G1"/>
    <mergeCell ref="B2:G2"/>
    <mergeCell ref="A8:D8"/>
    <mergeCell ref="A5:L5"/>
    <mergeCell ref="A6:F6"/>
  </mergeCells>
  <printOptions/>
  <pageMargins left="0.25" right="0.17" top="0.17" bottom="0.16" header="0.17" footer="0.16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Юля</cp:lastModifiedBy>
  <cp:lastPrinted>2012-04-24T11:46:00Z</cp:lastPrinted>
  <dcterms:created xsi:type="dcterms:W3CDTF">2010-04-02T05:03:24Z</dcterms:created>
  <dcterms:modified xsi:type="dcterms:W3CDTF">2012-04-24T11:48:11Z</dcterms:modified>
  <cp:category/>
  <cp:version/>
  <cp:contentType/>
  <cp:contentStatus/>
</cp:coreProperties>
</file>