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firstSheet="1" activeTab="1"/>
  </bookViews>
  <sheets>
    <sheet name="2012 полн" sheetId="1" state="hidden" r:id="rId1"/>
    <sheet name="2012 печать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<sst xmlns="http://schemas.openxmlformats.org/spreadsheetml/2006/main" count="113" uniqueCount="96">
  <si>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</si>
  <si>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</si>
  <si>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</si>
  <si>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</si>
  <si>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</si>
  <si>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</si>
  <si>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</si>
  <si>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</si>
  <si>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</si>
  <si>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</si>
  <si>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</si>
  <si>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</si>
  <si>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</si>
  <si>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</si>
  <si>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</si>
  <si>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</si>
  <si>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</si>
  <si>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</si>
  <si>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</si>
  <si>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</si>
  <si>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</si>
  <si>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</si>
  <si>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</si>
  <si>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</si>
  <si>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</si>
  <si>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</si>
  <si>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</si>
  <si>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</si>
  <si>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</si>
  <si>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</si>
  <si>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</si>
  <si>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</si>
  <si>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</si>
  <si>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</si>
  <si>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</si>
  <si>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</si>
  <si>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</si>
  <si>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</si>
  <si>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</si>
  <si>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</si>
  <si>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</si>
  <si>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</si>
  <si>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</si>
  <si>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</si>
  <si>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</si>
  <si>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</si>
  <si>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</si>
  <si>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</si>
  <si>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</si>
  <si>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</si>
  <si>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</si>
  <si>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</si>
  <si>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</si>
  <si>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</si>
  <si>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</si>
  <si>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</si>
  <si>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</si>
  <si>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</si>
  <si>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</si>
  <si>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</si>
  <si>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</si>
  <si>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</si>
  <si>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</si>
  <si>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</si>
  <si>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</si>
  <si>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</si>
  <si>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</si>
  <si>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</si>
  <si>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</si>
  <si>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</si>
  <si>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</si>
  <si>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</si>
  <si>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</si>
  <si>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</si>
  <si>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</si>
  <si>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</si>
  <si>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</si>
  <si>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</si>
  <si>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</si>
  <si>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</si>
  <si>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</si>
  <si>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</si>
  <si>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</si>
  <si>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</si>
  <si>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</si>
  <si>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</si>
  <si>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</si>
  <si>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Выписка по лицевому счету по адресу г. Таштагол ул. Ленина, д.26</t>
  </si>
  <si>
    <t>Капитальный ремонт</t>
  </si>
  <si>
    <t>2012 год</t>
  </si>
  <si>
    <t>Лицевой счет по адресу г. Таштагол, ул. Ленина, д.26а</t>
  </si>
  <si>
    <t>на 01.01.2013 г.</t>
  </si>
  <si>
    <t>Доходы по нежилым помещениям</t>
  </si>
  <si>
    <t>Расходы по нежилым помещениям</t>
  </si>
  <si>
    <t>Тариф по содержанию и тек.ремонту 100 % (11,05руб.*площадь)</t>
  </si>
  <si>
    <t>*по состоянию на 01.05.2013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</si>
</sst>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b/>
      <sz val="8"/>
      <name val="Times New Roman"/>
      <family val="1"/>
    </font>
    <font>
      <sz val="10"/>
      <color indexed="10"/>
      <name val="Arial"/>
      <family val="2"/>
    </font>
    <font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21" xfId="0" applyNumberFormat="1" applyFont="1" applyFill="1" applyBorder="1" applyAlignment="1">
      <alignment horizontal="center" wrapText="1"/>
    </xf>
    <xf numFmtId="4" fontId="6" fillId="0" borderId="22" xfId="34" applyNumberFormat="1" applyFont="1" applyFill="1" applyBorder="1" applyAlignment="1">
      <alignment horizontal="center" vertical="center" wrapText="1"/>
      <protection/>
    </xf>
    <xf numFmtId="4" fontId="0" fillId="0" borderId="18" xfId="0" applyNumberFormat="1" applyFont="1" applyFill="1" applyBorder="1" applyAlignment="1">
      <alignment/>
    </xf>
    <xf numFmtId="4" fontId="0" fillId="34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8" fillId="0" borderId="18" xfId="0" applyFont="1" applyBorder="1" applyAlignment="1">
      <alignment wrapText="1"/>
    </xf>
    <xf numFmtId="2" fontId="7" fillId="34" borderId="16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0" fontId="6" fillId="0" borderId="17" xfId="0" applyFont="1" applyBorder="1" applyAlignment="1">
      <alignment wrapText="1"/>
    </xf>
    <xf numFmtId="0" fontId="0" fillId="35" borderId="0" xfId="0" applyFont="1" applyFill="1" applyAlignment="1">
      <alignment/>
    </xf>
    <xf numFmtId="4" fontId="6" fillId="34" borderId="24" xfId="0" applyNumberFormat="1" applyFont="1" applyFill="1" applyBorder="1" applyAlignment="1">
      <alignment horizontal="right" wrapText="1"/>
    </xf>
    <xf numFmtId="4" fontId="6" fillId="0" borderId="18" xfId="0" applyNumberFormat="1" applyFont="1" applyBorder="1" applyAlignment="1">
      <alignment wrapText="1"/>
    </xf>
    <xf numFmtId="4" fontId="6" fillId="0" borderId="21" xfId="0" applyNumberFormat="1" applyFont="1" applyBorder="1" applyAlignment="1">
      <alignment wrapText="1"/>
    </xf>
    <xf numFmtId="0" fontId="2" fillId="0" borderId="25" xfId="0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4" fontId="2" fillId="0" borderId="27" xfId="0" applyNumberFormat="1" applyFont="1" applyFill="1" applyBorder="1" applyAlignment="1">
      <alignment/>
    </xf>
    <xf numFmtId="4" fontId="2" fillId="0" borderId="29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textRotation="90" wrapText="1"/>
    </xf>
    <xf numFmtId="0" fontId="2" fillId="0" borderId="31" xfId="0" applyFont="1" applyFill="1" applyBorder="1" applyAlignment="1">
      <alignment horizontal="center" textRotation="90"/>
    </xf>
    <xf numFmtId="2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/>
    </xf>
    <xf numFmtId="4" fontId="2" fillId="0" borderId="25" xfId="0" applyNumberFormat="1" applyFont="1" applyFill="1" applyBorder="1" applyAlignment="1">
      <alignment horizontal="right"/>
    </xf>
    <xf numFmtId="4" fontId="2" fillId="0" borderId="26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2" fontId="0" fillId="0" borderId="21" xfId="0" applyNumberFormat="1" applyBorder="1" applyAlignment="1">
      <alignment horizontal="center"/>
    </xf>
    <xf numFmtId="4" fontId="6" fillId="0" borderId="17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0" fillId="0" borderId="18" xfId="0" applyNumberFormat="1" applyFill="1" applyBorder="1" applyAlignment="1">
      <alignment horizontal="center"/>
    </xf>
    <xf numFmtId="0" fontId="10" fillId="0" borderId="0" xfId="0" applyFont="1" applyFill="1" applyAlignment="1">
      <alignment/>
    </xf>
    <xf numFmtId="43" fontId="0" fillId="36" borderId="18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4" fontId="12" fillId="0" borderId="22" xfId="34" applyNumberFormat="1" applyFont="1" applyFill="1" applyBorder="1" applyAlignment="1">
      <alignment horizontal="center" vertical="center" wrapText="1"/>
      <protection/>
    </xf>
    <xf numFmtId="4" fontId="6" fillId="37" borderId="21" xfId="0" applyNumberFormat="1" applyFont="1" applyFill="1" applyBorder="1" applyAlignment="1">
      <alignment wrapText="1"/>
    </xf>
    <xf numFmtId="4" fontId="0" fillId="34" borderId="16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38" borderId="21" xfId="0" applyNumberFormat="1" applyFont="1" applyFill="1" applyBorder="1" applyAlignment="1">
      <alignment horizontal="center" wrapText="1"/>
    </xf>
    <xf numFmtId="2" fontId="6" fillId="0" borderId="18" xfId="0" applyNumberFormat="1" applyFont="1" applyBorder="1" applyAlignment="1">
      <alignment wrapText="1"/>
    </xf>
    <xf numFmtId="0" fontId="8" fillId="35" borderId="18" xfId="0" applyFont="1" applyFill="1" applyBorder="1" applyAlignment="1">
      <alignment wrapText="1"/>
    </xf>
    <xf numFmtId="0" fontId="8" fillId="35" borderId="19" xfId="0" applyFont="1" applyFill="1" applyBorder="1" applyAlignment="1">
      <alignment wrapText="1"/>
    </xf>
    <xf numFmtId="4" fontId="6" fillId="35" borderId="21" xfId="0" applyNumberFormat="1" applyFont="1" applyFill="1" applyBorder="1" applyAlignment="1">
      <alignment wrapText="1"/>
    </xf>
    <xf numFmtId="0" fontId="6" fillId="35" borderId="17" xfId="0" applyFont="1" applyFill="1" applyBorder="1" applyAlignment="1">
      <alignment wrapText="1"/>
    </xf>
    <xf numFmtId="4" fontId="6" fillId="35" borderId="18" xfId="0" applyNumberFormat="1" applyFont="1" applyFill="1" applyBorder="1" applyAlignment="1">
      <alignment wrapText="1"/>
    </xf>
    <xf numFmtId="0" fontId="6" fillId="35" borderId="23" xfId="0" applyFont="1" applyFill="1" applyBorder="1" applyAlignment="1">
      <alignment wrapText="1"/>
    </xf>
    <xf numFmtId="2" fontId="7" fillId="35" borderId="16" xfId="0" applyNumberFormat="1" applyFont="1" applyFill="1" applyBorder="1" applyAlignment="1">
      <alignment horizontal="center"/>
    </xf>
    <xf numFmtId="4" fontId="0" fillId="35" borderId="18" xfId="0" applyNumberFormat="1" applyFont="1" applyFill="1" applyBorder="1" applyAlignment="1">
      <alignment horizontal="center"/>
    </xf>
    <xf numFmtId="43" fontId="0" fillId="35" borderId="18" xfId="0" applyNumberFormat="1" applyFont="1" applyFill="1" applyBorder="1" applyAlignment="1">
      <alignment/>
    </xf>
    <xf numFmtId="4" fontId="0" fillId="35" borderId="18" xfId="0" applyNumberFormat="1" applyFont="1" applyFill="1" applyBorder="1" applyAlignment="1">
      <alignment/>
    </xf>
    <xf numFmtId="0" fontId="0" fillId="35" borderId="18" xfId="0" applyFont="1" applyFill="1" applyBorder="1" applyAlignment="1">
      <alignment horizontal="center"/>
    </xf>
    <xf numFmtId="164" fontId="6" fillId="35" borderId="18" xfId="0" applyNumberFormat="1" applyFont="1" applyFill="1" applyBorder="1" applyAlignment="1">
      <alignment/>
    </xf>
    <xf numFmtId="4" fontId="0" fillId="35" borderId="16" xfId="0" applyNumberFormat="1" applyFont="1" applyFill="1" applyBorder="1" applyAlignment="1">
      <alignment horizontal="center"/>
    </xf>
    <xf numFmtId="43" fontId="0" fillId="35" borderId="18" xfId="0" applyNumberFormat="1" applyFont="1" applyFill="1" applyBorder="1" applyAlignment="1">
      <alignment horizontal="center"/>
    </xf>
    <xf numFmtId="0" fontId="6" fillId="35" borderId="18" xfId="0" applyFont="1" applyFill="1" applyBorder="1" applyAlignment="1">
      <alignment wrapText="1"/>
    </xf>
    <xf numFmtId="0" fontId="6" fillId="35" borderId="19" xfId="0" applyFont="1" applyFill="1" applyBorder="1" applyAlignment="1">
      <alignment wrapText="1"/>
    </xf>
    <xf numFmtId="4" fontId="7" fillId="35" borderId="18" xfId="0" applyNumberFormat="1" applyFont="1" applyFill="1" applyBorder="1" applyAlignment="1">
      <alignment/>
    </xf>
    <xf numFmtId="4" fontId="7" fillId="35" borderId="16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2" fillId="0" borderId="35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right" vertical="center" wrapText="1"/>
    </xf>
    <xf numFmtId="4" fontId="2" fillId="35" borderId="36" xfId="0" applyNumberFormat="1" applyFont="1" applyFill="1" applyBorder="1" applyAlignment="1">
      <alignment/>
    </xf>
    <xf numFmtId="4" fontId="2" fillId="35" borderId="26" xfId="0" applyNumberFormat="1" applyFont="1" applyFill="1" applyBorder="1" applyAlignment="1">
      <alignment/>
    </xf>
    <xf numFmtId="4" fontId="6" fillId="34" borderId="24" xfId="0" applyNumberFormat="1" applyFont="1" applyFill="1" applyBorder="1" applyAlignment="1">
      <alignment horizontal="right" wrapText="1"/>
    </xf>
    <xf numFmtId="164" fontId="6" fillId="33" borderId="18" xfId="0" applyNumberFormat="1" applyFon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4" fontId="13" fillId="0" borderId="18" xfId="0" applyNumberFormat="1" applyFont="1" applyFill="1" applyBorder="1" applyAlignment="1">
      <alignment/>
    </xf>
    <xf numFmtId="4" fontId="0" fillId="0" borderId="16" xfId="0" applyNumberFormat="1" applyFont="1" applyBorder="1" applyAlignment="1">
      <alignment horizontal="center"/>
    </xf>
    <xf numFmtId="43" fontId="0" fillId="36" borderId="18" xfId="0" applyNumberFormat="1" applyFont="1" applyFill="1" applyBorder="1" applyAlignment="1">
      <alignment horizontal="center"/>
    </xf>
    <xf numFmtId="164" fontId="6" fillId="0" borderId="18" xfId="0" applyNumberFormat="1" applyFont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8" fillId="0" borderId="19" xfId="0" applyFont="1" applyBorder="1" applyAlignment="1">
      <alignment wrapText="1"/>
    </xf>
    <xf numFmtId="164" fontId="6" fillId="33" borderId="18" xfId="0" applyNumberFormat="1" applyFont="1" applyFill="1" applyBorder="1" applyAlignment="1">
      <alignment horizontal="right"/>
    </xf>
    <xf numFmtId="43" fontId="0" fillId="39" borderId="18" xfId="0" applyNumberFormat="1" applyFont="1" applyFill="1" applyBorder="1" applyAlignment="1">
      <alignment horizontal="center"/>
    </xf>
    <xf numFmtId="0" fontId="8" fillId="36" borderId="18" xfId="0" applyFont="1" applyFill="1" applyBorder="1" applyAlignment="1">
      <alignment wrapText="1"/>
    </xf>
    <xf numFmtId="0" fontId="8" fillId="36" borderId="19" xfId="0" applyFont="1" applyFill="1" applyBorder="1" applyAlignment="1">
      <alignment wrapText="1"/>
    </xf>
    <xf numFmtId="0" fontId="6" fillId="36" borderId="18" xfId="0" applyFont="1" applyFill="1" applyBorder="1" applyAlignment="1">
      <alignment wrapText="1"/>
    </xf>
    <xf numFmtId="0" fontId="6" fillId="36" borderId="19" xfId="0" applyFont="1" applyFill="1" applyBorder="1" applyAlignment="1">
      <alignment wrapText="1"/>
    </xf>
    <xf numFmtId="0" fontId="8" fillId="34" borderId="18" xfId="0" applyFont="1" applyFill="1" applyBorder="1" applyAlignment="1">
      <alignment wrapText="1"/>
    </xf>
    <xf numFmtId="0" fontId="8" fillId="34" borderId="19" xfId="0" applyFont="1" applyFill="1" applyBorder="1" applyAlignment="1">
      <alignment wrapText="1"/>
    </xf>
    <xf numFmtId="0" fontId="6" fillId="37" borderId="21" xfId="0" applyFont="1" applyFill="1" applyBorder="1" applyAlignment="1">
      <alignment wrapText="1"/>
    </xf>
    <xf numFmtId="0" fontId="11" fillId="0" borderId="18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4" fontId="0" fillId="40" borderId="18" xfId="0" applyNumberFormat="1" applyFont="1" applyFill="1" applyBorder="1" applyAlignment="1">
      <alignment horizontal="center"/>
    </xf>
    <xf numFmtId="4" fontId="0" fillId="40" borderId="18" xfId="0" applyNumberFormat="1" applyFont="1" applyFill="1" applyBorder="1" applyAlignment="1">
      <alignment/>
    </xf>
    <xf numFmtId="4" fontId="0" fillId="36" borderId="18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 horizontal="right"/>
    </xf>
    <xf numFmtId="0" fontId="0" fillId="0" borderId="37" xfId="0" applyFont="1" applyFill="1" applyBorder="1" applyAlignment="1">
      <alignment/>
    </xf>
    <xf numFmtId="2" fontId="0" fillId="0" borderId="38" xfId="0" applyNumberFormat="1" applyBorder="1" applyAlignment="1">
      <alignment horizontal="center"/>
    </xf>
    <xf numFmtId="4" fontId="6" fillId="0" borderId="37" xfId="34" applyNumberFormat="1" applyFont="1" applyFill="1" applyBorder="1" applyAlignment="1">
      <alignment horizontal="right" vertical="center" wrapText="1"/>
      <protection/>
    </xf>
    <xf numFmtId="4" fontId="0" fillId="0" borderId="39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4" fontId="0" fillId="0" borderId="39" xfId="0" applyNumberFormat="1" applyFont="1" applyFill="1" applyBorder="1" applyAlignment="1">
      <alignment horizontal="right" vertical="center" wrapText="1"/>
    </xf>
    <xf numFmtId="4" fontId="0" fillId="0" borderId="38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2" fontId="0" fillId="0" borderId="42" xfId="0" applyNumberFormat="1" applyBorder="1" applyAlignment="1">
      <alignment horizontal="center"/>
    </xf>
    <xf numFmtId="4" fontId="6" fillId="0" borderId="13" xfId="34" applyNumberFormat="1" applyFont="1" applyFill="1" applyBorder="1" applyAlignment="1">
      <alignment horizontal="right" vertical="center" wrapText="1"/>
      <protection/>
    </xf>
    <xf numFmtId="4" fontId="0" fillId="0" borderId="43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right" vertical="center" wrapText="1"/>
    </xf>
    <xf numFmtId="4" fontId="0" fillId="0" borderId="42" xfId="0" applyNumberFormat="1" applyFont="1" applyFill="1" applyBorder="1" applyAlignment="1">
      <alignment horizontal="right"/>
    </xf>
    <xf numFmtId="4" fontId="0" fillId="0" borderId="44" xfId="0" applyNumberFormat="1" applyFont="1" applyFill="1" applyBorder="1" applyAlignment="1">
      <alignment horizontal="right"/>
    </xf>
    <xf numFmtId="4" fontId="0" fillId="0" borderId="45" xfId="0" applyNumberFormat="1" applyFont="1" applyFill="1" applyBorder="1" applyAlignment="1">
      <alignment horizontal="right"/>
    </xf>
    <xf numFmtId="0" fontId="2" fillId="0" borderId="26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46" xfId="0" applyNumberFormat="1" applyFont="1" applyFill="1" applyBorder="1" applyAlignment="1">
      <alignment horizontal="center" vertical="center" wrapText="1"/>
    </xf>
    <xf numFmtId="2" fontId="2" fillId="0" borderId="47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3" borderId="40" xfId="0" applyNumberFormat="1" applyFont="1" applyFill="1" applyBorder="1" applyAlignment="1">
      <alignment horizontal="center" vertical="center" wrapText="1"/>
    </xf>
    <xf numFmtId="2" fontId="2" fillId="33" borderId="44" xfId="0" applyNumberFormat="1" applyFont="1" applyFill="1" applyBorder="1" applyAlignment="1">
      <alignment horizontal="center" vertical="center" wrapText="1"/>
    </xf>
    <xf numFmtId="2" fontId="2" fillId="41" borderId="10" xfId="0" applyNumberFormat="1" applyFont="1" applyFill="1" applyBorder="1" applyAlignment="1">
      <alignment horizontal="center" vertical="center" wrapText="1"/>
    </xf>
    <xf numFmtId="2" fontId="2" fillId="41" borderId="11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0" borderId="40" xfId="0" applyNumberFormat="1" applyFont="1" applyFill="1" applyBorder="1" applyAlignment="1">
      <alignment horizontal="center" vertical="center" wrapText="1"/>
    </xf>
    <xf numFmtId="2" fontId="2" fillId="0" borderId="44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34" borderId="48" xfId="0" applyNumberFormat="1" applyFont="1" applyFill="1" applyBorder="1" applyAlignment="1">
      <alignment horizontal="center" vertical="center" wrapText="1"/>
    </xf>
    <xf numFmtId="2" fontId="2" fillId="34" borderId="49" xfId="0" applyNumberFormat="1" applyFont="1" applyFill="1" applyBorder="1" applyAlignment="1">
      <alignment horizontal="center" vertical="center" wrapText="1"/>
    </xf>
    <xf numFmtId="2" fontId="2" fillId="34" borderId="41" xfId="0" applyNumberFormat="1" applyFont="1" applyFill="1" applyBorder="1" applyAlignment="1">
      <alignment horizontal="center" vertical="center" wrapText="1"/>
    </xf>
    <xf numFmtId="2" fontId="2" fillId="34" borderId="45" xfId="0" applyNumberFormat="1" applyFont="1" applyFill="1" applyBorder="1" applyAlignment="1">
      <alignment horizontal="center" vertical="center" wrapText="1"/>
    </xf>
    <xf numFmtId="2" fontId="2" fillId="34" borderId="40" xfId="0" applyNumberFormat="1" applyFont="1" applyFill="1" applyBorder="1" applyAlignment="1">
      <alignment horizontal="center" vertical="center" wrapText="1"/>
    </xf>
    <xf numFmtId="2" fontId="2" fillId="34" borderId="44" xfId="0" applyNumberFormat="1" applyFont="1" applyFill="1" applyBorder="1" applyAlignment="1">
      <alignment horizontal="center" vertical="center" wrapText="1"/>
    </xf>
    <xf numFmtId="2" fontId="2" fillId="0" borderId="41" xfId="0" applyNumberFormat="1" applyFont="1" applyFill="1" applyBorder="1" applyAlignment="1">
      <alignment horizontal="center" vertical="center" wrapText="1"/>
    </xf>
    <xf numFmtId="2" fontId="2" fillId="0" borderId="45" xfId="0" applyNumberFormat="1" applyFont="1" applyFill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2" fontId="2" fillId="0" borderId="51" xfId="0" applyNumberFormat="1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0" fontId="2" fillId="40" borderId="52" xfId="0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center" wrapText="1"/>
    </xf>
    <xf numFmtId="0" fontId="2" fillId="40" borderId="30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 textRotation="90"/>
    </xf>
    <xf numFmtId="0" fontId="2" fillId="0" borderId="48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55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2" fillId="0" borderId="56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57" xfId="0" applyNumberFormat="1" applyFont="1" applyBorder="1" applyAlignment="1">
      <alignment horizontal="center" vertical="center" wrapText="1"/>
    </xf>
    <xf numFmtId="2" fontId="2" fillId="0" borderId="49" xfId="0" applyNumberFormat="1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54" xfId="0" applyNumberFormat="1" applyFont="1" applyBorder="1" applyAlignment="1">
      <alignment horizontal="center" vertical="center" wrapText="1"/>
    </xf>
    <xf numFmtId="0" fontId="2" fillId="40" borderId="48" xfId="0" applyFont="1" applyFill="1" applyBorder="1" applyAlignment="1">
      <alignment horizontal="center" vertical="center" wrapText="1"/>
    </xf>
    <xf numFmtId="0" fontId="2" fillId="40" borderId="56" xfId="0" applyFont="1" applyFill="1" applyBorder="1" applyAlignment="1">
      <alignment horizontal="center" vertical="center" wrapText="1"/>
    </xf>
    <xf numFmtId="0" fontId="2" fillId="40" borderId="49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textRotation="90"/>
    </xf>
    <xf numFmtId="0" fontId="2" fillId="37" borderId="11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55" xfId="0" applyNumberFormat="1" applyFont="1" applyFill="1" applyBorder="1" applyAlignment="1">
      <alignment horizontal="center" vertical="center" wrapText="1"/>
    </xf>
    <xf numFmtId="4" fontId="2" fillId="0" borderId="53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55" xfId="0" applyNumberFormat="1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55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49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left"/>
    </xf>
    <xf numFmtId="0" fontId="2" fillId="0" borderId="58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2" fillId="0" borderId="56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57" xfId="0" applyNumberFormat="1" applyFont="1" applyFill="1" applyBorder="1" applyAlignment="1">
      <alignment horizontal="center" vertical="center" wrapText="1"/>
    </xf>
    <xf numFmtId="2" fontId="2" fillId="0" borderId="61" xfId="0" applyNumberFormat="1" applyFont="1" applyFill="1" applyBorder="1" applyAlignment="1">
      <alignment horizontal="center" vertical="center" wrapText="1"/>
    </xf>
    <xf numFmtId="2" fontId="2" fillId="0" borderId="62" xfId="0" applyNumberFormat="1" applyFont="1" applyFill="1" applyBorder="1" applyAlignment="1">
      <alignment horizontal="center" vertical="center" wrapText="1"/>
    </xf>
    <xf numFmtId="2" fontId="2" fillId="0" borderId="63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" fontId="2" fillId="0" borderId="39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14" xfId="0" applyNumberFormat="1" applyFont="1" applyFill="1" applyBorder="1" applyAlignment="1">
      <alignment horizontal="center" vertical="center" textRotation="90" wrapText="1"/>
    </xf>
    <xf numFmtId="4" fontId="2" fillId="0" borderId="64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65" xfId="0" applyNumberFormat="1" applyFont="1" applyFill="1" applyBorder="1" applyAlignment="1">
      <alignment horizontal="center" vertical="center" textRotation="90" wrapText="1"/>
    </xf>
    <xf numFmtId="4" fontId="2" fillId="0" borderId="37" xfId="0" applyNumberFormat="1" applyFont="1" applyFill="1" applyBorder="1" applyAlignment="1">
      <alignment horizontal="center" vertical="center" textRotation="90" wrapText="1"/>
    </xf>
    <xf numFmtId="4" fontId="2" fillId="0" borderId="17" xfId="0" applyNumberFormat="1" applyFont="1" applyFill="1" applyBorder="1" applyAlignment="1">
      <alignment horizontal="center" vertical="center" textRotation="90" wrapText="1"/>
    </xf>
    <xf numFmtId="4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48" xfId="0" applyFont="1" applyFill="1" applyBorder="1" applyAlignment="1">
      <alignment horizontal="center" wrapText="1"/>
    </xf>
    <xf numFmtId="0" fontId="2" fillId="0" borderId="53" xfId="0" applyFont="1" applyFill="1" applyBorder="1" applyAlignment="1">
      <alignment horizontal="center" wrapText="1"/>
    </xf>
    <xf numFmtId="0" fontId="2" fillId="0" borderId="61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textRotation="90" wrapText="1"/>
    </xf>
    <xf numFmtId="2" fontId="2" fillId="0" borderId="31" xfId="0" applyNumberFormat="1" applyFont="1" applyFill="1" applyBorder="1" applyAlignment="1">
      <alignment horizontal="center" vertical="center" textRotation="90" wrapText="1"/>
    </xf>
    <xf numFmtId="2" fontId="2" fillId="0" borderId="17" xfId="0" applyNumberFormat="1" applyFont="1" applyFill="1" applyBorder="1" applyAlignment="1">
      <alignment horizontal="center" vertical="center" textRotation="90" wrapText="1"/>
    </xf>
    <xf numFmtId="2" fontId="2" fillId="0" borderId="32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14" xfId="0" applyNumberFormat="1" applyFont="1" applyFill="1" applyBorder="1" applyAlignment="1">
      <alignment horizontal="center" vertical="center" textRotation="90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72;&#1073;&#1086;&#1090;&#1072;\&#1042;&#1099;&#1087;&#1080;&#1089;&#1082;&#1080;%202011\&#1058;&#1072;&#1096;&#1090;&#1072;&#1075;&#1086;&#1083;\&#1051;&#1080;&#1094;&#1077;&#1074;&#1086;&#1081;%20&#1089;&#1095;&#1077;&#1090;%208%20&#1052;&#1072;&#1088;&#1090;&#1072;%204%20%20&#1089;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72;&#1073;&#1086;&#1090;&#1072;\&#1083;&#1080;&#1094;.&#1089;&#1095;&#1077;&#1090;&#1072;%20&#1085;&#1077;&#1078;&#1080;&#1083;.%20&#1087;&#1086;&#1084;.%20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&#1083;&#1080;&#1094;.&#1089;&#1095;&#1077;&#1090;&#1072;%20&#1085;&#1077;&#1078;&#1080;&#1083;.%20&#1087;&#1086;&#1084;.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</sheetNames>
    <sheetDataSet>
      <sheetData sheetId="7">
        <row r="231">
          <cell r="J231">
            <v>100</v>
          </cell>
          <cell r="S231">
            <v>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</sheetNames>
    <sheetDataSet>
      <sheetData sheetId="5">
        <row r="229">
          <cell r="J229">
            <v>100</v>
          </cell>
          <cell r="S229">
            <v>25</v>
          </cell>
        </row>
      </sheetData>
      <sheetData sheetId="6">
        <row r="231">
          <cell r="J231">
            <v>100</v>
          </cell>
          <cell r="S231">
            <v>25</v>
          </cell>
        </row>
      </sheetData>
      <sheetData sheetId="8">
        <row r="231">
          <cell r="J231">
            <v>100</v>
          </cell>
          <cell r="S231">
            <v>25</v>
          </cell>
        </row>
      </sheetData>
      <sheetData sheetId="9">
        <row r="230">
          <cell r="J230">
            <v>100</v>
          </cell>
          <cell r="S230">
            <v>25</v>
          </cell>
        </row>
      </sheetData>
      <sheetData sheetId="10">
        <row r="232">
          <cell r="J232">
            <v>100</v>
          </cell>
          <cell r="S232">
            <v>25</v>
          </cell>
        </row>
      </sheetData>
      <sheetData sheetId="11">
        <row r="234">
          <cell r="J234">
            <v>100</v>
          </cell>
          <cell r="S234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7"/>
  <sheetViews>
    <sheetView zoomScalePageLayoutView="0" workbookViewId="0" topLeftCell="A1">
      <pane xSplit="2" ySplit="7" topLeftCell="AX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G26" sqref="BG26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10.75390625" style="2" customWidth="1"/>
    <col min="52" max="52" width="11.25390625" style="2" customWidth="1"/>
    <col min="53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4.375" style="2" customWidth="1"/>
    <col min="59" max="59" width="11.375" style="2" customWidth="1"/>
    <col min="60" max="16384" width="9.125" style="2" customWidth="1"/>
  </cols>
  <sheetData>
    <row r="1" spans="1:18" ht="21" customHeight="1">
      <c r="A1" s="207" t="s">
        <v>90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83" t="s">
        <v>0</v>
      </c>
      <c r="B3" s="209" t="s">
        <v>1</v>
      </c>
      <c r="C3" s="211" t="s">
        <v>2</v>
      </c>
      <c r="D3" s="213" t="s">
        <v>3</v>
      </c>
      <c r="E3" s="183" t="s">
        <v>4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215"/>
      <c r="S3" s="183"/>
      <c r="T3" s="184"/>
      <c r="U3" s="183" t="s">
        <v>5</v>
      </c>
      <c r="V3" s="184"/>
      <c r="W3" s="187" t="s">
        <v>6</v>
      </c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9"/>
      <c r="AJ3" s="193" t="s">
        <v>7</v>
      </c>
      <c r="AK3" s="196" t="s">
        <v>8</v>
      </c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8"/>
      <c r="BF3" s="202" t="s">
        <v>9</v>
      </c>
      <c r="BG3" s="171" t="s">
        <v>10</v>
      </c>
    </row>
    <row r="4" spans="1:59" ht="51.75" customHeight="1" hidden="1" thickBot="1">
      <c r="A4" s="208"/>
      <c r="B4" s="210"/>
      <c r="C4" s="212"/>
      <c r="D4" s="214"/>
      <c r="E4" s="208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7"/>
      <c r="S4" s="185"/>
      <c r="T4" s="186"/>
      <c r="U4" s="185"/>
      <c r="V4" s="186"/>
      <c r="W4" s="190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2"/>
      <c r="AJ4" s="194"/>
      <c r="AK4" s="199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1"/>
      <c r="BF4" s="203"/>
      <c r="BG4" s="172"/>
    </row>
    <row r="5" spans="1:59" ht="19.5" customHeight="1">
      <c r="A5" s="208"/>
      <c r="B5" s="210"/>
      <c r="C5" s="212"/>
      <c r="D5" s="214"/>
      <c r="E5" s="174" t="s">
        <v>11</v>
      </c>
      <c r="F5" s="175"/>
      <c r="G5" s="174" t="s">
        <v>12</v>
      </c>
      <c r="H5" s="175"/>
      <c r="I5" s="174" t="s">
        <v>13</v>
      </c>
      <c r="J5" s="175"/>
      <c r="K5" s="174" t="s">
        <v>14</v>
      </c>
      <c r="L5" s="175"/>
      <c r="M5" s="174" t="s">
        <v>15</v>
      </c>
      <c r="N5" s="175"/>
      <c r="O5" s="178" t="s">
        <v>16</v>
      </c>
      <c r="P5" s="178"/>
      <c r="Q5" s="174" t="s">
        <v>17</v>
      </c>
      <c r="R5" s="175"/>
      <c r="S5" s="178" t="s">
        <v>18</v>
      </c>
      <c r="T5" s="175"/>
      <c r="U5" s="181" t="s">
        <v>19</v>
      </c>
      <c r="V5" s="205" t="s">
        <v>20</v>
      </c>
      <c r="W5" s="167" t="s">
        <v>21</v>
      </c>
      <c r="X5" s="167" t="s">
        <v>22</v>
      </c>
      <c r="Y5" s="167" t="s">
        <v>23</v>
      </c>
      <c r="Z5" s="167" t="s">
        <v>24</v>
      </c>
      <c r="AA5" s="167" t="s">
        <v>25</v>
      </c>
      <c r="AB5" s="167" t="s">
        <v>26</v>
      </c>
      <c r="AC5" s="167" t="s">
        <v>27</v>
      </c>
      <c r="AD5" s="169" t="s">
        <v>28</v>
      </c>
      <c r="AE5" s="169" t="s">
        <v>29</v>
      </c>
      <c r="AF5" s="157" t="s">
        <v>30</v>
      </c>
      <c r="AG5" s="159" t="s">
        <v>31</v>
      </c>
      <c r="AH5" s="161" t="s">
        <v>32</v>
      </c>
      <c r="AI5" s="163" t="s">
        <v>33</v>
      </c>
      <c r="AJ5" s="194"/>
      <c r="AK5" s="165" t="s">
        <v>34</v>
      </c>
      <c r="AL5" s="155" t="s">
        <v>35</v>
      </c>
      <c r="AM5" s="155" t="s">
        <v>36</v>
      </c>
      <c r="AN5" s="143" t="s">
        <v>37</v>
      </c>
      <c r="AO5" s="155" t="s">
        <v>38</v>
      </c>
      <c r="AP5" s="143" t="s">
        <v>39</v>
      </c>
      <c r="AQ5" s="143" t="s">
        <v>40</v>
      </c>
      <c r="AR5" s="143" t="s">
        <v>41</v>
      </c>
      <c r="AS5" s="143" t="s">
        <v>42</v>
      </c>
      <c r="AT5" s="143" t="s">
        <v>43</v>
      </c>
      <c r="AU5" s="149" t="s">
        <v>44</v>
      </c>
      <c r="AV5" s="151" t="s">
        <v>45</v>
      </c>
      <c r="AW5" s="149" t="s">
        <v>46</v>
      </c>
      <c r="AX5" s="153" t="s">
        <v>47</v>
      </c>
      <c r="AY5" s="5"/>
      <c r="AZ5" s="141" t="s">
        <v>48</v>
      </c>
      <c r="BA5" s="143" t="s">
        <v>49</v>
      </c>
      <c r="BB5" s="143" t="s">
        <v>50</v>
      </c>
      <c r="BC5" s="145" t="s">
        <v>51</v>
      </c>
      <c r="BD5" s="147" t="s">
        <v>52</v>
      </c>
      <c r="BE5" s="143" t="s">
        <v>53</v>
      </c>
      <c r="BF5" s="203"/>
      <c r="BG5" s="172"/>
    </row>
    <row r="6" spans="1:59" ht="56.25" customHeight="1" thickBot="1">
      <c r="A6" s="208"/>
      <c r="B6" s="210"/>
      <c r="C6" s="212"/>
      <c r="D6" s="214"/>
      <c r="E6" s="176"/>
      <c r="F6" s="177"/>
      <c r="G6" s="176"/>
      <c r="H6" s="177"/>
      <c r="I6" s="176"/>
      <c r="J6" s="177"/>
      <c r="K6" s="176"/>
      <c r="L6" s="177"/>
      <c r="M6" s="176"/>
      <c r="N6" s="177"/>
      <c r="O6" s="179"/>
      <c r="P6" s="179"/>
      <c r="Q6" s="176"/>
      <c r="R6" s="177"/>
      <c r="S6" s="180"/>
      <c r="T6" s="177"/>
      <c r="U6" s="182"/>
      <c r="V6" s="206"/>
      <c r="W6" s="168"/>
      <c r="X6" s="168"/>
      <c r="Y6" s="168"/>
      <c r="Z6" s="168"/>
      <c r="AA6" s="168"/>
      <c r="AB6" s="168"/>
      <c r="AC6" s="168"/>
      <c r="AD6" s="170"/>
      <c r="AE6" s="170"/>
      <c r="AF6" s="158"/>
      <c r="AG6" s="160"/>
      <c r="AH6" s="162"/>
      <c r="AI6" s="164"/>
      <c r="AJ6" s="195"/>
      <c r="AK6" s="166"/>
      <c r="AL6" s="156"/>
      <c r="AM6" s="156"/>
      <c r="AN6" s="144"/>
      <c r="AO6" s="156"/>
      <c r="AP6" s="144"/>
      <c r="AQ6" s="144"/>
      <c r="AR6" s="144"/>
      <c r="AS6" s="144"/>
      <c r="AT6" s="144"/>
      <c r="AU6" s="150"/>
      <c r="AV6" s="152"/>
      <c r="AW6" s="150"/>
      <c r="AX6" s="154"/>
      <c r="AY6" s="6" t="s">
        <v>54</v>
      </c>
      <c r="AZ6" s="142"/>
      <c r="BA6" s="144"/>
      <c r="BB6" s="144"/>
      <c r="BC6" s="146"/>
      <c r="BD6" s="148"/>
      <c r="BE6" s="144"/>
      <c r="BF6" s="204"/>
      <c r="BG6" s="173"/>
    </row>
    <row r="7" spans="1:59" ht="19.5" customHeight="1" thickBot="1">
      <c r="A7" s="7">
        <v>1</v>
      </c>
      <c r="B7" s="8">
        <v>2</v>
      </c>
      <c r="C7" s="8">
        <v>3</v>
      </c>
      <c r="D7" s="7">
        <v>4</v>
      </c>
      <c r="E7" s="8">
        <v>5</v>
      </c>
      <c r="F7" s="8">
        <v>6</v>
      </c>
      <c r="G7" s="7">
        <v>7</v>
      </c>
      <c r="H7" s="8">
        <v>8</v>
      </c>
      <c r="I7" s="8">
        <v>9</v>
      </c>
      <c r="J7" s="7">
        <v>10</v>
      </c>
      <c r="K7" s="8">
        <v>11</v>
      </c>
      <c r="L7" s="8">
        <v>12</v>
      </c>
      <c r="M7" s="7">
        <v>13</v>
      </c>
      <c r="N7" s="8">
        <v>14</v>
      </c>
      <c r="O7" s="8">
        <v>15</v>
      </c>
      <c r="P7" s="7">
        <v>16</v>
      </c>
      <c r="Q7" s="8">
        <v>17</v>
      </c>
      <c r="R7" s="8">
        <v>18</v>
      </c>
      <c r="S7" s="7">
        <v>19</v>
      </c>
      <c r="T7" s="8">
        <v>20</v>
      </c>
      <c r="U7" s="8">
        <v>21</v>
      </c>
      <c r="V7" s="7">
        <v>22</v>
      </c>
      <c r="W7" s="8">
        <v>23</v>
      </c>
      <c r="X7" s="7">
        <v>24</v>
      </c>
      <c r="Y7" s="8">
        <v>25</v>
      </c>
      <c r="Z7" s="7">
        <v>26</v>
      </c>
      <c r="AA7" s="8">
        <v>27</v>
      </c>
      <c r="AB7" s="7">
        <v>28</v>
      </c>
      <c r="AC7" s="8">
        <v>29</v>
      </c>
      <c r="AD7" s="7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7">
        <v>40</v>
      </c>
      <c r="AO7" s="8">
        <v>41</v>
      </c>
      <c r="AP7" s="7">
        <v>42</v>
      </c>
      <c r="AQ7" s="8">
        <v>43</v>
      </c>
      <c r="AR7" s="7"/>
      <c r="AS7" s="7">
        <v>44</v>
      </c>
      <c r="AT7" s="8">
        <v>45</v>
      </c>
      <c r="AU7" s="7">
        <v>46</v>
      </c>
      <c r="AV7" s="8">
        <v>47</v>
      </c>
      <c r="AW7" s="7">
        <v>48</v>
      </c>
      <c r="AX7" s="7">
        <v>49</v>
      </c>
      <c r="AY7" s="8"/>
      <c r="AZ7" s="8">
        <v>50</v>
      </c>
      <c r="BA7" s="8">
        <v>51</v>
      </c>
      <c r="BB7" s="8">
        <v>52</v>
      </c>
      <c r="BC7" s="8">
        <v>53</v>
      </c>
      <c r="BD7" s="8">
        <v>54</v>
      </c>
      <c r="BE7" s="8"/>
      <c r="BF7" s="8">
        <v>55</v>
      </c>
      <c r="BG7" s="8">
        <v>56</v>
      </c>
    </row>
    <row r="8" spans="1:59" s="13" customFormat="1" ht="13.5" thickBot="1">
      <c r="A8" s="9" t="s">
        <v>55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1"/>
      <c r="AZ8" s="11"/>
      <c r="BA8" s="11"/>
      <c r="BB8" s="11"/>
      <c r="BC8" s="11"/>
      <c r="BD8" s="10"/>
      <c r="BE8" s="10"/>
      <c r="BF8" s="12"/>
      <c r="BG8" s="12"/>
    </row>
    <row r="9" spans="1:59" ht="12.75">
      <c r="A9" s="14" t="s">
        <v>89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6"/>
      <c r="BF9" s="12"/>
      <c r="BG9" s="17"/>
    </row>
    <row r="10" spans="1:59" ht="12.75">
      <c r="A10" s="71" t="s">
        <v>56</v>
      </c>
      <c r="B10" s="19">
        <v>1145</v>
      </c>
      <c r="C10" s="20">
        <f>B10*8.55</f>
        <v>9789.75</v>
      </c>
      <c r="D10" s="97"/>
      <c r="E10" s="27"/>
      <c r="F10" s="27"/>
      <c r="G10" s="113">
        <v>35266</v>
      </c>
      <c r="H10" s="113"/>
      <c r="I10" s="27"/>
      <c r="J10" s="27"/>
      <c r="K10" s="27"/>
      <c r="L10" s="27"/>
      <c r="M10" s="113">
        <v>17175</v>
      </c>
      <c r="N10" s="113"/>
      <c r="O10" s="113">
        <v>5953.98</v>
      </c>
      <c r="P10" s="113"/>
      <c r="Q10" s="113"/>
      <c r="R10" s="113"/>
      <c r="S10" s="114"/>
      <c r="T10" s="34"/>
      <c r="U10" s="30">
        <f>E10+G10+I10+K10+M10+O10+Q10+S10</f>
        <v>58394.979999999996</v>
      </c>
      <c r="V10" s="115">
        <f>F10+H10+J10+L10+N10+P10+R10+T10</f>
        <v>0</v>
      </c>
      <c r="W10" s="33"/>
      <c r="X10" s="116">
        <v>1364.39</v>
      </c>
      <c r="Y10" s="33"/>
      <c r="Z10" s="33"/>
      <c r="AA10" s="116">
        <v>664.47</v>
      </c>
      <c r="AB10" s="116">
        <v>230.34</v>
      </c>
      <c r="AC10" s="33"/>
      <c r="AD10" s="116"/>
      <c r="AE10" s="117"/>
      <c r="AF10" s="26">
        <f>SUM(W10:AE10)</f>
        <v>2259.2000000000003</v>
      </c>
      <c r="AG10" s="28">
        <f>D10+V10+AF10</f>
        <v>2259.2000000000003</v>
      </c>
      <c r="AH10" s="22">
        <f>AC10</f>
        <v>0</v>
      </c>
      <c r="AI10" s="22">
        <f>AD10</f>
        <v>0</v>
      </c>
      <c r="AJ10" s="64">
        <f>'[3]Т06'!$J$229</f>
        <v>100</v>
      </c>
      <c r="AK10" s="118">
        <f>0.67*B10*5</f>
        <v>3835.7500000000005</v>
      </c>
      <c r="AL10" s="119">
        <f>B10*0.2*6</f>
        <v>1374</v>
      </c>
      <c r="AM10" s="120">
        <v>0</v>
      </c>
      <c r="AN10" s="120">
        <v>0</v>
      </c>
      <c r="AO10" s="120">
        <v>0</v>
      </c>
      <c r="AP10" s="120">
        <v>0</v>
      </c>
      <c r="AQ10" s="120">
        <v>0</v>
      </c>
      <c r="AR10" s="120">
        <v>0</v>
      </c>
      <c r="AS10" s="120"/>
      <c r="AT10" s="23"/>
      <c r="AU10" s="98"/>
      <c r="AV10" s="99"/>
      <c r="AW10" s="99"/>
      <c r="AX10" s="99"/>
      <c r="AY10" s="99"/>
      <c r="AZ10" s="99"/>
      <c r="BA10" s="100"/>
      <c r="BB10" s="23"/>
      <c r="BC10" s="101">
        <f>SUM(AK10:BB10)</f>
        <v>5209.75</v>
      </c>
      <c r="BD10" s="102">
        <f>'[3]Т06'!$S$229</f>
        <v>25</v>
      </c>
      <c r="BE10" s="81">
        <f>BC10+BD10</f>
        <v>5234.75</v>
      </c>
      <c r="BF10" s="87">
        <f>AG10+AJ10-BE10</f>
        <v>-2875.5499999999997</v>
      </c>
      <c r="BG10" s="83">
        <f>AF10-U10</f>
        <v>-56135.78</v>
      </c>
    </row>
    <row r="11" spans="1:59" ht="12.75">
      <c r="A11" s="71" t="s">
        <v>57</v>
      </c>
      <c r="B11" s="19">
        <v>1145</v>
      </c>
      <c r="C11" s="67">
        <f aca="true" t="shared" si="0" ref="C11:C16">B11*11.05</f>
        <v>12652.25</v>
      </c>
      <c r="D11" s="97"/>
      <c r="E11" s="27"/>
      <c r="F11" s="27"/>
      <c r="G11" s="109">
        <v>687.07</v>
      </c>
      <c r="H11" s="109"/>
      <c r="I11" s="27"/>
      <c r="J11" s="27"/>
      <c r="K11" s="27"/>
      <c r="L11" s="27"/>
      <c r="M11" s="109">
        <v>-17175</v>
      </c>
      <c r="N11" s="109"/>
      <c r="O11" s="109">
        <v>1374</v>
      </c>
      <c r="P11" s="109"/>
      <c r="Q11" s="109"/>
      <c r="R11" s="109"/>
      <c r="S11" s="110"/>
      <c r="T11" s="34"/>
      <c r="U11" s="30">
        <f>G11+M11+O11+Q11+S11</f>
        <v>-15113.93</v>
      </c>
      <c r="V11" s="68">
        <f>H11+N11+P11+R11+T11</f>
        <v>0</v>
      </c>
      <c r="W11" s="33"/>
      <c r="X11" s="111">
        <v>6828.93</v>
      </c>
      <c r="Y11" s="33"/>
      <c r="Z11" s="33"/>
      <c r="AA11" s="111">
        <v>3325.76</v>
      </c>
      <c r="AB11" s="111">
        <v>1152.9</v>
      </c>
      <c r="AC11" s="33"/>
      <c r="AD11" s="111"/>
      <c r="AE11" s="112"/>
      <c r="AF11" s="26">
        <f aca="true" t="shared" si="1" ref="AF11:AF16">SUM(X11:AE11)</f>
        <v>11307.59</v>
      </c>
      <c r="AG11" s="28">
        <f aca="true" t="shared" si="2" ref="AG11:AG16">D11+V11+AF11</f>
        <v>11307.59</v>
      </c>
      <c r="AH11" s="69">
        <v>0</v>
      </c>
      <c r="AI11" s="22">
        <f aca="true" t="shared" si="3" ref="AI11:AI16">AD11</f>
        <v>0</v>
      </c>
      <c r="AJ11" s="64">
        <f>'[3]Т07'!$J$231</f>
        <v>100</v>
      </c>
      <c r="AK11" s="70">
        <f aca="true" t="shared" si="4" ref="AK11:AK16">1*B11</f>
        <v>1145</v>
      </c>
      <c r="AL11" s="21">
        <f aca="true" t="shared" si="5" ref="AL11:AL16">B11*0.2</f>
        <v>229</v>
      </c>
      <c r="AM11" s="21">
        <f aca="true" t="shared" si="6" ref="AM11:AM16">B11*1</f>
        <v>1145</v>
      </c>
      <c r="AN11" s="21">
        <f aca="true" t="shared" si="7" ref="AN11:AN16">B11*0.21</f>
        <v>240.45</v>
      </c>
      <c r="AO11" s="21">
        <f aca="true" t="shared" si="8" ref="AO11:AO16">2.02*B11</f>
        <v>2312.9</v>
      </c>
      <c r="AP11" s="21">
        <f aca="true" t="shared" si="9" ref="AP11:AP16">B11*1.03</f>
        <v>1179.3500000000001</v>
      </c>
      <c r="AQ11" s="21">
        <f aca="true" t="shared" si="10" ref="AQ11:AQ16">B11*0.75</f>
        <v>858.75</v>
      </c>
      <c r="AR11" s="21">
        <f aca="true" t="shared" si="11" ref="AR11:AR16">B11*0.75</f>
        <v>858.75</v>
      </c>
      <c r="AS11" s="65"/>
      <c r="AT11" s="23"/>
      <c r="AU11" s="98"/>
      <c r="AV11" s="99"/>
      <c r="AW11" s="99"/>
      <c r="AX11" s="99"/>
      <c r="AY11" s="99"/>
      <c r="AZ11" s="99"/>
      <c r="BA11" s="100"/>
      <c r="BB11" s="23"/>
      <c r="BC11" s="101">
        <f>SUM(AK11:BB11)</f>
        <v>7969.200000000001</v>
      </c>
      <c r="BD11" s="102">
        <f>'[3]Т07'!$S$231</f>
        <v>25</v>
      </c>
      <c r="BE11" s="81">
        <f aca="true" t="shared" si="12" ref="BE11:BE16">BC11+BD11</f>
        <v>7994.200000000001</v>
      </c>
      <c r="BF11" s="87">
        <f aca="true" t="shared" si="13" ref="BF11:BF16">AG11+AJ11-BE11</f>
        <v>3413.3899999999994</v>
      </c>
      <c r="BG11" s="83">
        <f aca="true" t="shared" si="14" ref="BG11:BG16">AF11-U11</f>
        <v>26421.52</v>
      </c>
    </row>
    <row r="12" spans="1:59" ht="12.75">
      <c r="A12" s="71" t="s">
        <v>58</v>
      </c>
      <c r="B12" s="19">
        <v>1145</v>
      </c>
      <c r="C12" s="67">
        <f t="shared" si="0"/>
        <v>12652.25</v>
      </c>
      <c r="D12" s="32"/>
      <c r="E12" s="27"/>
      <c r="F12" s="27"/>
      <c r="G12" s="74">
        <v>11278.31</v>
      </c>
      <c r="H12" s="74"/>
      <c r="I12" s="74"/>
      <c r="J12" s="74"/>
      <c r="K12" s="74"/>
      <c r="L12" s="74"/>
      <c r="M12" s="74">
        <v>0</v>
      </c>
      <c r="N12" s="74"/>
      <c r="O12" s="74">
        <v>1374</v>
      </c>
      <c r="P12" s="74"/>
      <c r="Q12" s="74"/>
      <c r="R12" s="74"/>
      <c r="S12" s="75"/>
      <c r="T12" s="76"/>
      <c r="U12" s="77">
        <f aca="true" t="shared" si="15" ref="U12:V16">G12+M12+O12+Q12+S12</f>
        <v>12652.31</v>
      </c>
      <c r="V12" s="76">
        <f t="shared" si="15"/>
        <v>0</v>
      </c>
      <c r="W12" s="78"/>
      <c r="X12" s="88">
        <v>15641.04</v>
      </c>
      <c r="Y12" s="78"/>
      <c r="Z12" s="78"/>
      <c r="AA12" s="88">
        <v>0</v>
      </c>
      <c r="AB12" s="88">
        <v>2949.86</v>
      </c>
      <c r="AC12" s="78"/>
      <c r="AD12" s="88"/>
      <c r="AE12" s="89"/>
      <c r="AF12" s="79">
        <f t="shared" si="1"/>
        <v>18590.9</v>
      </c>
      <c r="AG12" s="80">
        <f t="shared" si="2"/>
        <v>18590.9</v>
      </c>
      <c r="AH12" s="86">
        <v>0</v>
      </c>
      <c r="AI12" s="81">
        <f t="shared" si="3"/>
        <v>0</v>
      </c>
      <c r="AJ12" s="82">
        <f>'[2]Т08'!$J$231</f>
        <v>100</v>
      </c>
      <c r="AK12" s="90">
        <f t="shared" si="4"/>
        <v>1145</v>
      </c>
      <c r="AL12" s="83">
        <f t="shared" si="5"/>
        <v>229</v>
      </c>
      <c r="AM12" s="83">
        <f t="shared" si="6"/>
        <v>1145</v>
      </c>
      <c r="AN12" s="83">
        <f t="shared" si="7"/>
        <v>240.45</v>
      </c>
      <c r="AO12" s="83">
        <f t="shared" si="8"/>
        <v>2312.9</v>
      </c>
      <c r="AP12" s="83">
        <f t="shared" si="9"/>
        <v>1179.3500000000001</v>
      </c>
      <c r="AQ12" s="83">
        <f t="shared" si="10"/>
        <v>858.75</v>
      </c>
      <c r="AR12" s="83">
        <f t="shared" si="11"/>
        <v>858.75</v>
      </c>
      <c r="AS12" s="91"/>
      <c r="AT12" s="84"/>
      <c r="AU12" s="85"/>
      <c r="AV12" s="84"/>
      <c r="AW12" s="84"/>
      <c r="AX12" s="84">
        <f>26.76</f>
        <v>26.76</v>
      </c>
      <c r="AY12" s="15"/>
      <c r="AZ12" s="15"/>
      <c r="BA12" s="15"/>
      <c r="BB12" s="84"/>
      <c r="BC12" s="81">
        <f>SUM(AK12:AX12)</f>
        <v>7995.960000000001</v>
      </c>
      <c r="BD12" s="108">
        <f>'[2]Т08'!$S$231</f>
        <v>25</v>
      </c>
      <c r="BE12" s="81">
        <f t="shared" si="12"/>
        <v>8020.960000000001</v>
      </c>
      <c r="BF12" s="87">
        <f t="shared" si="13"/>
        <v>10669.94</v>
      </c>
      <c r="BG12" s="83">
        <f t="shared" si="14"/>
        <v>5938.590000000002</v>
      </c>
    </row>
    <row r="13" spans="1:59" ht="12.75">
      <c r="A13" s="71" t="s">
        <v>59</v>
      </c>
      <c r="B13" s="19">
        <v>1145</v>
      </c>
      <c r="C13" s="67">
        <f t="shared" si="0"/>
        <v>12652.25</v>
      </c>
      <c r="D13" s="97"/>
      <c r="E13" s="27"/>
      <c r="F13" s="27"/>
      <c r="G13" s="27">
        <v>11278.31</v>
      </c>
      <c r="H13" s="27"/>
      <c r="I13" s="27"/>
      <c r="J13" s="27"/>
      <c r="K13" s="27"/>
      <c r="L13" s="27"/>
      <c r="M13" s="27">
        <v>0</v>
      </c>
      <c r="N13" s="27"/>
      <c r="O13" s="27">
        <v>1374</v>
      </c>
      <c r="P13" s="27"/>
      <c r="Q13" s="27"/>
      <c r="R13" s="27"/>
      <c r="S13" s="106"/>
      <c r="T13" s="34"/>
      <c r="U13" s="30">
        <f t="shared" si="15"/>
        <v>12652.31</v>
      </c>
      <c r="V13" s="68">
        <f t="shared" si="15"/>
        <v>0</v>
      </c>
      <c r="W13" s="33"/>
      <c r="X13" s="24">
        <v>6279.43</v>
      </c>
      <c r="Y13" s="33"/>
      <c r="Z13" s="33"/>
      <c r="AA13" s="24">
        <v>0.06</v>
      </c>
      <c r="AB13" s="24">
        <v>1460</v>
      </c>
      <c r="AC13" s="33"/>
      <c r="AD13" s="24"/>
      <c r="AE13" s="25"/>
      <c r="AF13" s="26">
        <f t="shared" si="1"/>
        <v>7739.490000000001</v>
      </c>
      <c r="AG13" s="28">
        <f t="shared" si="2"/>
        <v>7739.490000000001</v>
      </c>
      <c r="AH13" s="69">
        <v>0</v>
      </c>
      <c r="AI13" s="22">
        <f t="shared" si="3"/>
        <v>0</v>
      </c>
      <c r="AJ13" s="64">
        <f>'[3]Т09'!$J$231</f>
        <v>100</v>
      </c>
      <c r="AK13" s="70">
        <f t="shared" si="4"/>
        <v>1145</v>
      </c>
      <c r="AL13" s="21">
        <f t="shared" si="5"/>
        <v>229</v>
      </c>
      <c r="AM13" s="21">
        <f t="shared" si="6"/>
        <v>1145</v>
      </c>
      <c r="AN13" s="21">
        <f t="shared" si="7"/>
        <v>240.45</v>
      </c>
      <c r="AO13" s="21">
        <f t="shared" si="8"/>
        <v>2312.9</v>
      </c>
      <c r="AP13" s="21">
        <f t="shared" si="9"/>
        <v>1179.3500000000001</v>
      </c>
      <c r="AQ13" s="21">
        <f t="shared" si="10"/>
        <v>858.75</v>
      </c>
      <c r="AR13" s="21">
        <f t="shared" si="11"/>
        <v>858.75</v>
      </c>
      <c r="AS13" s="65"/>
      <c r="AT13" s="23"/>
      <c r="AU13" s="98"/>
      <c r="AV13" s="99"/>
      <c r="AW13" s="99"/>
      <c r="AX13" s="99"/>
      <c r="AY13" s="99"/>
      <c r="AZ13" s="99"/>
      <c r="BA13" s="100"/>
      <c r="BB13" s="23"/>
      <c r="BC13" s="101">
        <f>SUM(AK13:BB13)</f>
        <v>7969.200000000001</v>
      </c>
      <c r="BD13" s="102">
        <f>'[3]Т09'!$S$231</f>
        <v>25</v>
      </c>
      <c r="BE13" s="81">
        <f t="shared" si="12"/>
        <v>7994.200000000001</v>
      </c>
      <c r="BF13" s="87">
        <f t="shared" si="13"/>
        <v>-154.71000000000004</v>
      </c>
      <c r="BG13" s="83">
        <f t="shared" si="14"/>
        <v>-4912.819999999999</v>
      </c>
    </row>
    <row r="14" spans="1:59" ht="12.75">
      <c r="A14" s="71" t="s">
        <v>60</v>
      </c>
      <c r="B14" s="19">
        <v>1145</v>
      </c>
      <c r="C14" s="67">
        <f t="shared" si="0"/>
        <v>12652.25</v>
      </c>
      <c r="D14" s="97"/>
      <c r="E14" s="27"/>
      <c r="F14" s="27"/>
      <c r="G14" s="27">
        <v>11278.3</v>
      </c>
      <c r="H14" s="27"/>
      <c r="I14" s="27"/>
      <c r="J14" s="27"/>
      <c r="K14" s="27"/>
      <c r="L14" s="27"/>
      <c r="M14" s="27">
        <v>0</v>
      </c>
      <c r="N14" s="27"/>
      <c r="O14" s="27">
        <v>1374</v>
      </c>
      <c r="P14" s="27"/>
      <c r="Q14" s="27"/>
      <c r="R14" s="27"/>
      <c r="S14" s="106"/>
      <c r="T14" s="34"/>
      <c r="U14" s="30">
        <f t="shared" si="15"/>
        <v>12652.3</v>
      </c>
      <c r="V14" s="68">
        <f t="shared" si="15"/>
        <v>0</v>
      </c>
      <c r="W14" s="33"/>
      <c r="X14" s="24">
        <v>9645.74</v>
      </c>
      <c r="Y14" s="33"/>
      <c r="Z14" s="33"/>
      <c r="AA14" s="24">
        <v>0.02</v>
      </c>
      <c r="AB14" s="24">
        <v>1440.87</v>
      </c>
      <c r="AC14" s="33"/>
      <c r="AD14" s="24"/>
      <c r="AE14" s="25"/>
      <c r="AF14" s="26">
        <f t="shared" si="1"/>
        <v>11086.630000000001</v>
      </c>
      <c r="AG14" s="28">
        <f t="shared" si="2"/>
        <v>11086.630000000001</v>
      </c>
      <c r="AH14" s="69">
        <v>0</v>
      </c>
      <c r="AI14" s="22">
        <f t="shared" si="3"/>
        <v>0</v>
      </c>
      <c r="AJ14" s="64">
        <f>'[3]Т10'!$J$230</f>
        <v>100</v>
      </c>
      <c r="AK14" s="70">
        <f t="shared" si="4"/>
        <v>1145</v>
      </c>
      <c r="AL14" s="21">
        <f t="shared" si="5"/>
        <v>229</v>
      </c>
      <c r="AM14" s="21">
        <f t="shared" si="6"/>
        <v>1145</v>
      </c>
      <c r="AN14" s="21">
        <f t="shared" si="7"/>
        <v>240.45</v>
      </c>
      <c r="AO14" s="21">
        <f t="shared" si="8"/>
        <v>2312.9</v>
      </c>
      <c r="AP14" s="21">
        <f t="shared" si="9"/>
        <v>1179.3500000000001</v>
      </c>
      <c r="AQ14" s="21">
        <f t="shared" si="10"/>
        <v>858.75</v>
      </c>
      <c r="AR14" s="21">
        <f t="shared" si="11"/>
        <v>858.75</v>
      </c>
      <c r="AS14" s="65">
        <f>B14*1.15</f>
        <v>1316.75</v>
      </c>
      <c r="AT14" s="23"/>
      <c r="AU14" s="107"/>
      <c r="AV14" s="99"/>
      <c r="AW14" s="99"/>
      <c r="AX14" s="99"/>
      <c r="AY14" s="100"/>
      <c r="AZ14" s="100"/>
      <c r="BA14" s="100"/>
      <c r="BB14" s="23"/>
      <c r="BC14" s="101">
        <f>SUM(AK14:BB14)</f>
        <v>9285.95</v>
      </c>
      <c r="BD14" s="102">
        <f>'[3]Т10'!$S$230</f>
        <v>25</v>
      </c>
      <c r="BE14" s="81">
        <f t="shared" si="12"/>
        <v>9310.95</v>
      </c>
      <c r="BF14" s="87">
        <f t="shared" si="13"/>
        <v>1875.6800000000003</v>
      </c>
      <c r="BG14" s="83">
        <f t="shared" si="14"/>
        <v>-1565.6699999999983</v>
      </c>
    </row>
    <row r="15" spans="1:59" ht="12.75">
      <c r="A15" s="71" t="s">
        <v>61</v>
      </c>
      <c r="B15" s="72">
        <v>1145</v>
      </c>
      <c r="C15" s="67">
        <f t="shared" si="0"/>
        <v>12652.25</v>
      </c>
      <c r="D15" s="97"/>
      <c r="E15" s="27"/>
      <c r="F15" s="27"/>
      <c r="G15" s="24">
        <v>11278.31</v>
      </c>
      <c r="H15" s="24"/>
      <c r="I15" s="27"/>
      <c r="J15" s="27"/>
      <c r="K15" s="27"/>
      <c r="L15" s="27"/>
      <c r="M15" s="24">
        <v>0</v>
      </c>
      <c r="N15" s="24"/>
      <c r="O15" s="103">
        <v>1374</v>
      </c>
      <c r="P15" s="24"/>
      <c r="Q15" s="24"/>
      <c r="R15" s="24"/>
      <c r="S15" s="25"/>
      <c r="T15" s="34"/>
      <c r="U15" s="30">
        <f t="shared" si="15"/>
        <v>12652.31</v>
      </c>
      <c r="V15" s="68">
        <f t="shared" si="15"/>
        <v>0</v>
      </c>
      <c r="W15" s="33"/>
      <c r="X15" s="104">
        <v>10533.77</v>
      </c>
      <c r="Y15" s="33"/>
      <c r="Z15" s="33"/>
      <c r="AA15" s="104">
        <v>0</v>
      </c>
      <c r="AB15" s="104">
        <v>1423.13</v>
      </c>
      <c r="AC15" s="33"/>
      <c r="AD15" s="104"/>
      <c r="AE15" s="105"/>
      <c r="AF15" s="26">
        <f t="shared" si="1"/>
        <v>11956.900000000001</v>
      </c>
      <c r="AG15" s="28">
        <f t="shared" si="2"/>
        <v>11956.900000000001</v>
      </c>
      <c r="AH15" s="69">
        <v>0</v>
      </c>
      <c r="AI15" s="22">
        <f t="shared" si="3"/>
        <v>0</v>
      </c>
      <c r="AJ15" s="64">
        <f>'[3]Т11'!$J$232</f>
        <v>100</v>
      </c>
      <c r="AK15" s="70">
        <f t="shared" si="4"/>
        <v>1145</v>
      </c>
      <c r="AL15" s="21">
        <f t="shared" si="5"/>
        <v>229</v>
      </c>
      <c r="AM15" s="21">
        <f t="shared" si="6"/>
        <v>1145</v>
      </c>
      <c r="AN15" s="21">
        <f t="shared" si="7"/>
        <v>240.45</v>
      </c>
      <c r="AO15" s="21">
        <f t="shared" si="8"/>
        <v>2312.9</v>
      </c>
      <c r="AP15" s="21">
        <f t="shared" si="9"/>
        <v>1179.3500000000001</v>
      </c>
      <c r="AQ15" s="21">
        <f t="shared" si="10"/>
        <v>858.75</v>
      </c>
      <c r="AR15" s="21">
        <f t="shared" si="11"/>
        <v>858.75</v>
      </c>
      <c r="AS15" s="65">
        <f>B15*1.15</f>
        <v>1316.75</v>
      </c>
      <c r="AT15" s="23"/>
      <c r="AU15" s="98"/>
      <c r="AV15" s="99"/>
      <c r="AW15" s="99"/>
      <c r="AX15" s="99"/>
      <c r="AY15" s="100"/>
      <c r="AZ15" s="100"/>
      <c r="BA15" s="100"/>
      <c r="BB15" s="23"/>
      <c r="BC15" s="101">
        <f>SUM(AK15:BB15)</f>
        <v>9285.95</v>
      </c>
      <c r="BD15" s="102">
        <f>'[3]Т11'!$S$232</f>
        <v>25</v>
      </c>
      <c r="BE15" s="81">
        <f t="shared" si="12"/>
        <v>9310.95</v>
      </c>
      <c r="BF15" s="87">
        <f t="shared" si="13"/>
        <v>2745.9500000000007</v>
      </c>
      <c r="BG15" s="83">
        <f t="shared" si="14"/>
        <v>-695.409999999998</v>
      </c>
    </row>
    <row r="16" spans="1:59" ht="13.5" thickBot="1">
      <c r="A16" s="92" t="s">
        <v>62</v>
      </c>
      <c r="B16" s="72">
        <v>1145</v>
      </c>
      <c r="C16" s="67">
        <f t="shared" si="0"/>
        <v>12652.25</v>
      </c>
      <c r="D16" s="97"/>
      <c r="E16" s="24"/>
      <c r="F16" s="24"/>
      <c r="G16" s="24">
        <v>11278.3</v>
      </c>
      <c r="H16" s="24"/>
      <c r="I16" s="24"/>
      <c r="J16" s="24"/>
      <c r="K16" s="24"/>
      <c r="L16" s="24"/>
      <c r="M16" s="24">
        <v>0</v>
      </c>
      <c r="N16" s="24"/>
      <c r="O16" s="73">
        <v>1374</v>
      </c>
      <c r="P16" s="24"/>
      <c r="Q16" s="24"/>
      <c r="R16" s="24"/>
      <c r="S16" s="25"/>
      <c r="T16" s="34"/>
      <c r="U16" s="30">
        <f t="shared" si="15"/>
        <v>12652.3</v>
      </c>
      <c r="V16" s="68">
        <f t="shared" si="15"/>
        <v>0</v>
      </c>
      <c r="W16" s="33"/>
      <c r="X16" s="24">
        <v>12182.2</v>
      </c>
      <c r="Y16" s="24"/>
      <c r="Z16" s="24"/>
      <c r="AA16" s="24">
        <v>0</v>
      </c>
      <c r="AB16" s="24">
        <v>1350.85</v>
      </c>
      <c r="AC16" s="24"/>
      <c r="AD16" s="24"/>
      <c r="AE16" s="25"/>
      <c r="AF16" s="26">
        <f t="shared" si="1"/>
        <v>13533.050000000001</v>
      </c>
      <c r="AG16" s="28">
        <f t="shared" si="2"/>
        <v>13533.050000000001</v>
      </c>
      <c r="AH16" s="69">
        <v>0</v>
      </c>
      <c r="AI16" s="22">
        <f t="shared" si="3"/>
        <v>0</v>
      </c>
      <c r="AJ16" s="64">
        <f>'[3]Т12'!$J$234</f>
        <v>100</v>
      </c>
      <c r="AK16" s="70">
        <f t="shared" si="4"/>
        <v>1145</v>
      </c>
      <c r="AL16" s="21">
        <f t="shared" si="5"/>
        <v>229</v>
      </c>
      <c r="AM16" s="21">
        <f t="shared" si="6"/>
        <v>1145</v>
      </c>
      <c r="AN16" s="21">
        <f t="shared" si="7"/>
        <v>240.45</v>
      </c>
      <c r="AO16" s="21">
        <f t="shared" si="8"/>
        <v>2312.9</v>
      </c>
      <c r="AP16" s="21">
        <f t="shared" si="9"/>
        <v>1179.3500000000001</v>
      </c>
      <c r="AQ16" s="21">
        <f t="shared" si="10"/>
        <v>858.75</v>
      </c>
      <c r="AR16" s="21">
        <f t="shared" si="11"/>
        <v>858.75</v>
      </c>
      <c r="AS16" s="65">
        <f>B16*1.15</f>
        <v>1316.75</v>
      </c>
      <c r="AT16" s="23"/>
      <c r="AU16" s="98"/>
      <c r="AV16" s="99"/>
      <c r="AW16" s="99"/>
      <c r="AX16" s="99">
        <v>104</v>
      </c>
      <c r="AY16" s="100"/>
      <c r="AZ16" s="100"/>
      <c r="BA16" s="100"/>
      <c r="BB16" s="23"/>
      <c r="BC16" s="101">
        <f>SUM(AK16:BB16)</f>
        <v>9389.95</v>
      </c>
      <c r="BD16" s="102">
        <f>'[3]Т12'!$S$234</f>
        <v>25</v>
      </c>
      <c r="BE16" s="81">
        <f t="shared" si="12"/>
        <v>9414.95</v>
      </c>
      <c r="BF16" s="87">
        <f t="shared" si="13"/>
        <v>4218.1</v>
      </c>
      <c r="BG16" s="83">
        <f t="shared" si="14"/>
        <v>880.7500000000018</v>
      </c>
    </row>
    <row r="17" spans="1:59" s="13" customFormat="1" ht="13.5" thickBot="1">
      <c r="A17" s="94" t="s">
        <v>5</v>
      </c>
      <c r="B17" s="35"/>
      <c r="C17" s="36">
        <f aca="true" t="shared" si="16" ref="C17:AT17">SUM(C10:C16)</f>
        <v>85703.25</v>
      </c>
      <c r="D17" s="36">
        <f t="shared" si="16"/>
        <v>0</v>
      </c>
      <c r="E17" s="36">
        <f t="shared" si="16"/>
        <v>0</v>
      </c>
      <c r="F17" s="36">
        <f t="shared" si="16"/>
        <v>0</v>
      </c>
      <c r="G17" s="36">
        <f t="shared" si="16"/>
        <v>92344.59999999999</v>
      </c>
      <c r="H17" s="36">
        <f t="shared" si="16"/>
        <v>0</v>
      </c>
      <c r="I17" s="36">
        <f t="shared" si="16"/>
        <v>0</v>
      </c>
      <c r="J17" s="36">
        <f t="shared" si="16"/>
        <v>0</v>
      </c>
      <c r="K17" s="36">
        <f t="shared" si="16"/>
        <v>0</v>
      </c>
      <c r="L17" s="36">
        <f t="shared" si="16"/>
        <v>0</v>
      </c>
      <c r="M17" s="36">
        <f t="shared" si="16"/>
        <v>0</v>
      </c>
      <c r="N17" s="36">
        <f t="shared" si="16"/>
        <v>0</v>
      </c>
      <c r="O17" s="36">
        <f t="shared" si="16"/>
        <v>14197.98</v>
      </c>
      <c r="P17" s="36">
        <f t="shared" si="16"/>
        <v>0</v>
      </c>
      <c r="Q17" s="36">
        <f t="shared" si="16"/>
        <v>0</v>
      </c>
      <c r="R17" s="36">
        <f t="shared" si="16"/>
        <v>0</v>
      </c>
      <c r="S17" s="36">
        <f t="shared" si="16"/>
        <v>0</v>
      </c>
      <c r="T17" s="36">
        <f t="shared" si="16"/>
        <v>0</v>
      </c>
      <c r="U17" s="36">
        <f t="shared" si="16"/>
        <v>106542.58</v>
      </c>
      <c r="V17" s="36">
        <f t="shared" si="16"/>
        <v>0</v>
      </c>
      <c r="W17" s="36">
        <f t="shared" si="16"/>
        <v>0</v>
      </c>
      <c r="X17" s="36">
        <f t="shared" si="16"/>
        <v>62475.5</v>
      </c>
      <c r="Y17" s="36">
        <f t="shared" si="16"/>
        <v>0</v>
      </c>
      <c r="Z17" s="36">
        <f t="shared" si="16"/>
        <v>0</v>
      </c>
      <c r="AA17" s="36">
        <f t="shared" si="16"/>
        <v>3990.3100000000004</v>
      </c>
      <c r="AB17" s="36">
        <f t="shared" si="16"/>
        <v>10007.95</v>
      </c>
      <c r="AC17" s="36">
        <f t="shared" si="16"/>
        <v>0</v>
      </c>
      <c r="AD17" s="36">
        <f t="shared" si="16"/>
        <v>0</v>
      </c>
      <c r="AE17" s="36">
        <f t="shared" si="16"/>
        <v>0</v>
      </c>
      <c r="AF17" s="36">
        <f t="shared" si="16"/>
        <v>76473.76</v>
      </c>
      <c r="AG17" s="36">
        <f t="shared" si="16"/>
        <v>76473.76</v>
      </c>
      <c r="AH17" s="36">
        <f t="shared" si="16"/>
        <v>0</v>
      </c>
      <c r="AI17" s="36">
        <f t="shared" si="16"/>
        <v>0</v>
      </c>
      <c r="AJ17" s="36">
        <f t="shared" si="16"/>
        <v>700</v>
      </c>
      <c r="AK17" s="36">
        <f t="shared" si="16"/>
        <v>10705.75</v>
      </c>
      <c r="AL17" s="36">
        <f t="shared" si="16"/>
        <v>2748</v>
      </c>
      <c r="AM17" s="36">
        <f t="shared" si="16"/>
        <v>6870</v>
      </c>
      <c r="AN17" s="36">
        <f t="shared" si="16"/>
        <v>1442.7</v>
      </c>
      <c r="AO17" s="36">
        <f t="shared" si="16"/>
        <v>13877.4</v>
      </c>
      <c r="AP17" s="36">
        <f t="shared" si="16"/>
        <v>7076.100000000001</v>
      </c>
      <c r="AQ17" s="36">
        <f t="shared" si="16"/>
        <v>5152.5</v>
      </c>
      <c r="AR17" s="36">
        <f t="shared" si="16"/>
        <v>5152.5</v>
      </c>
      <c r="AS17" s="36">
        <f t="shared" si="16"/>
        <v>3950.25</v>
      </c>
      <c r="AT17" s="36">
        <f t="shared" si="16"/>
        <v>0</v>
      </c>
      <c r="AU17" s="36">
        <f>SUM(AU10:AU16)</f>
        <v>0</v>
      </c>
      <c r="AV17" s="36">
        <f aca="true" t="shared" si="17" ref="AV17:BE17">SUM(AV10:AV16)</f>
        <v>0</v>
      </c>
      <c r="AW17" s="36">
        <f t="shared" si="17"/>
        <v>0</v>
      </c>
      <c r="AX17" s="36">
        <f t="shared" si="17"/>
        <v>130.76</v>
      </c>
      <c r="AY17" s="36">
        <f t="shared" si="17"/>
        <v>0</v>
      </c>
      <c r="AZ17" s="95">
        <f t="shared" si="17"/>
        <v>0</v>
      </c>
      <c r="BA17" s="95">
        <f t="shared" si="17"/>
        <v>0</v>
      </c>
      <c r="BB17" s="95">
        <f t="shared" si="17"/>
        <v>0</v>
      </c>
      <c r="BC17" s="95">
        <f t="shared" si="17"/>
        <v>57105.96000000001</v>
      </c>
      <c r="BD17" s="95">
        <f t="shared" si="17"/>
        <v>175</v>
      </c>
      <c r="BE17" s="95">
        <f t="shared" si="17"/>
        <v>57280.96000000001</v>
      </c>
      <c r="BF17" s="95">
        <f>SUM(BF10:BF16)</f>
        <v>19892.800000000003</v>
      </c>
      <c r="BG17" s="96">
        <f>SUM(BG10:BG16)</f>
        <v>-30068.819999999992</v>
      </c>
    </row>
    <row r="18" spans="1:59" s="13" customFormat="1" ht="13.5" thickBot="1">
      <c r="A18" s="93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9"/>
      <c r="BF18" s="38"/>
      <c r="BG18" s="40"/>
    </row>
    <row r="19" spans="1:59" s="13" customFormat="1" ht="13.5" thickBot="1">
      <c r="A19" s="9" t="s">
        <v>55</v>
      </c>
      <c r="B19" s="38"/>
      <c r="C19" s="41">
        <f aca="true" t="shared" si="18" ref="C19:L19">C17+C8</f>
        <v>85703.25</v>
      </c>
      <c r="D19" s="41">
        <f t="shared" si="18"/>
        <v>0</v>
      </c>
      <c r="E19" s="41">
        <f t="shared" si="18"/>
        <v>0</v>
      </c>
      <c r="F19" s="41">
        <f t="shared" si="18"/>
        <v>0</v>
      </c>
      <c r="G19" s="41">
        <f t="shared" si="18"/>
        <v>92344.59999999999</v>
      </c>
      <c r="H19" s="41">
        <f t="shared" si="18"/>
        <v>0</v>
      </c>
      <c r="I19" s="41">
        <f t="shared" si="18"/>
        <v>0</v>
      </c>
      <c r="J19" s="41">
        <f t="shared" si="18"/>
        <v>0</v>
      </c>
      <c r="K19" s="41">
        <f t="shared" si="18"/>
        <v>0</v>
      </c>
      <c r="L19" s="41">
        <f t="shared" si="18"/>
        <v>0</v>
      </c>
      <c r="M19" s="41" t="e">
        <f>#REF!</f>
        <v>#REF!</v>
      </c>
      <c r="N19" s="41">
        <f aca="true" t="shared" si="19" ref="N19:AO19">N17+N8</f>
        <v>0</v>
      </c>
      <c r="O19" s="41">
        <f t="shared" si="19"/>
        <v>14197.98</v>
      </c>
      <c r="P19" s="41">
        <f t="shared" si="19"/>
        <v>0</v>
      </c>
      <c r="Q19" s="41">
        <f t="shared" si="19"/>
        <v>0</v>
      </c>
      <c r="R19" s="41">
        <f t="shared" si="19"/>
        <v>0</v>
      </c>
      <c r="S19" s="41">
        <f t="shared" si="19"/>
        <v>0</v>
      </c>
      <c r="T19" s="41">
        <f t="shared" si="19"/>
        <v>0</v>
      </c>
      <c r="U19" s="41">
        <f t="shared" si="19"/>
        <v>106542.58</v>
      </c>
      <c r="V19" s="41">
        <f t="shared" si="19"/>
        <v>0</v>
      </c>
      <c r="W19" s="41">
        <f t="shared" si="19"/>
        <v>0</v>
      </c>
      <c r="X19" s="41">
        <f t="shared" si="19"/>
        <v>62475.5</v>
      </c>
      <c r="Y19" s="41">
        <f t="shared" si="19"/>
        <v>0</v>
      </c>
      <c r="Z19" s="41">
        <f t="shared" si="19"/>
        <v>0</v>
      </c>
      <c r="AA19" s="41">
        <f t="shared" si="19"/>
        <v>3990.3100000000004</v>
      </c>
      <c r="AB19" s="41">
        <f t="shared" si="19"/>
        <v>10007.95</v>
      </c>
      <c r="AC19" s="41">
        <f t="shared" si="19"/>
        <v>0</v>
      </c>
      <c r="AD19" s="41">
        <f t="shared" si="19"/>
        <v>0</v>
      </c>
      <c r="AE19" s="41">
        <f t="shared" si="19"/>
        <v>0</v>
      </c>
      <c r="AF19" s="41">
        <f t="shared" si="19"/>
        <v>76473.76</v>
      </c>
      <c r="AG19" s="41">
        <f t="shared" si="19"/>
        <v>76473.76</v>
      </c>
      <c r="AH19" s="41">
        <f t="shared" si="19"/>
        <v>0</v>
      </c>
      <c r="AI19" s="41">
        <f t="shared" si="19"/>
        <v>0</v>
      </c>
      <c r="AJ19" s="41">
        <f t="shared" si="19"/>
        <v>700</v>
      </c>
      <c r="AK19" s="41">
        <f t="shared" si="19"/>
        <v>10705.75</v>
      </c>
      <c r="AL19" s="41">
        <f t="shared" si="19"/>
        <v>2748</v>
      </c>
      <c r="AM19" s="41">
        <f t="shared" si="19"/>
        <v>6870</v>
      </c>
      <c r="AN19" s="41">
        <f t="shared" si="19"/>
        <v>1442.7</v>
      </c>
      <c r="AO19" s="41">
        <f t="shared" si="19"/>
        <v>13877.4</v>
      </c>
      <c r="AP19" s="42">
        <f aca="true" t="shared" si="20" ref="AP19:BE19">AP17+AP8</f>
        <v>7076.100000000001</v>
      </c>
      <c r="AQ19" s="42">
        <f t="shared" si="20"/>
        <v>5152.5</v>
      </c>
      <c r="AR19" s="42">
        <f t="shared" si="20"/>
        <v>5152.5</v>
      </c>
      <c r="AS19" s="42">
        <f t="shared" si="20"/>
        <v>3950.25</v>
      </c>
      <c r="AT19" s="42">
        <f t="shared" si="20"/>
        <v>0</v>
      </c>
      <c r="AU19" s="42">
        <f t="shared" si="20"/>
        <v>0</v>
      </c>
      <c r="AV19" s="42">
        <f t="shared" si="20"/>
        <v>0</v>
      </c>
      <c r="AW19" s="42">
        <f t="shared" si="20"/>
        <v>0</v>
      </c>
      <c r="AX19" s="42">
        <f t="shared" si="20"/>
        <v>130.76</v>
      </c>
      <c r="AY19" s="42">
        <f t="shared" si="20"/>
        <v>0</v>
      </c>
      <c r="AZ19" s="42">
        <f t="shared" si="20"/>
        <v>0</v>
      </c>
      <c r="BA19" s="42">
        <f t="shared" si="20"/>
        <v>0</v>
      </c>
      <c r="BB19" s="42">
        <f t="shared" si="20"/>
        <v>0</v>
      </c>
      <c r="BC19" s="42">
        <f t="shared" si="20"/>
        <v>57105.96000000001</v>
      </c>
      <c r="BD19" s="42">
        <f t="shared" si="20"/>
        <v>175</v>
      </c>
      <c r="BE19" s="42">
        <f t="shared" si="20"/>
        <v>57280.96000000001</v>
      </c>
      <c r="BF19" s="42">
        <f>BF17+BF8</f>
        <v>19892.800000000003</v>
      </c>
      <c r="BG19" s="42">
        <f>BG17+BG8</f>
        <v>-30068.819999999992</v>
      </c>
    </row>
    <row r="27" ht="12.75">
      <c r="AW27" s="31"/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0">
      <selection activeCell="G11" sqref="G11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75390625" style="2" customWidth="1"/>
    <col min="5" max="5" width="10.875" style="2" customWidth="1"/>
    <col min="6" max="6" width="7.125" style="2" customWidth="1"/>
    <col min="7" max="7" width="11.00390625" style="2" customWidth="1"/>
    <col min="8" max="9" width="9.875" style="2" customWidth="1"/>
    <col min="10" max="10" width="9.25390625" style="2" customWidth="1"/>
    <col min="11" max="11" width="8.625" style="2" customWidth="1"/>
    <col min="12" max="13" width="10.125" style="2" customWidth="1"/>
    <col min="14" max="15" width="10.875" style="2" customWidth="1"/>
    <col min="16" max="16" width="10.375" style="2" customWidth="1"/>
    <col min="17" max="17" width="10.75390625" style="2" customWidth="1"/>
    <col min="18" max="16384" width="9.125" style="2" customWidth="1"/>
  </cols>
  <sheetData>
    <row r="1" spans="2:9" ht="20.25" customHeight="1">
      <c r="B1" s="266" t="s">
        <v>63</v>
      </c>
      <c r="C1" s="266"/>
      <c r="D1" s="266"/>
      <c r="E1" s="266"/>
      <c r="F1" s="266"/>
      <c r="G1" s="266"/>
      <c r="H1" s="266"/>
      <c r="I1" s="66"/>
    </row>
    <row r="2" spans="2:12" ht="21" customHeight="1">
      <c r="B2" s="266" t="s">
        <v>64</v>
      </c>
      <c r="C2" s="266"/>
      <c r="D2" s="266"/>
      <c r="E2" s="266"/>
      <c r="F2" s="266"/>
      <c r="G2" s="266"/>
      <c r="H2" s="266"/>
      <c r="I2" s="66"/>
      <c r="K2" s="1"/>
      <c r="L2" s="1"/>
    </row>
    <row r="5" spans="1:13" ht="12.75">
      <c r="A5" s="267" t="s">
        <v>87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</row>
    <row r="6" spans="1:13" ht="12.75">
      <c r="A6" s="268" t="s">
        <v>91</v>
      </c>
      <c r="B6" s="268"/>
      <c r="C6" s="268"/>
      <c r="D6" s="268"/>
      <c r="E6" s="268"/>
      <c r="F6" s="268"/>
      <c r="G6" s="268"/>
      <c r="H6" s="43"/>
      <c r="I6" s="43"/>
      <c r="J6" s="43"/>
      <c r="K6" s="43"/>
      <c r="L6" s="43"/>
      <c r="M6" s="43"/>
    </row>
    <row r="7" spans="1:15" ht="13.5" thickBot="1">
      <c r="A7" s="269" t="s">
        <v>65</v>
      </c>
      <c r="B7" s="269"/>
      <c r="C7" s="269"/>
      <c r="D7" s="269"/>
      <c r="E7" s="270">
        <v>11.05</v>
      </c>
      <c r="F7" s="269"/>
      <c r="J7" s="44"/>
      <c r="K7" s="44"/>
      <c r="L7" s="44"/>
      <c r="M7" s="44"/>
      <c r="N7" s="44"/>
      <c r="O7" s="1"/>
    </row>
    <row r="8" spans="1:17" ht="12.75" customHeight="1">
      <c r="A8" s="236" t="s">
        <v>66</v>
      </c>
      <c r="B8" s="239" t="s">
        <v>1</v>
      </c>
      <c r="C8" s="242" t="s">
        <v>94</v>
      </c>
      <c r="D8" s="245" t="s">
        <v>3</v>
      </c>
      <c r="E8" s="262" t="s">
        <v>67</v>
      </c>
      <c r="F8" s="215"/>
      <c r="G8" s="248" t="s">
        <v>68</v>
      </c>
      <c r="H8" s="249"/>
      <c r="I8" s="218" t="s">
        <v>92</v>
      </c>
      <c r="J8" s="230" t="s">
        <v>8</v>
      </c>
      <c r="K8" s="231"/>
      <c r="L8" s="231"/>
      <c r="M8" s="231"/>
      <c r="N8" s="232"/>
      <c r="O8" s="218" t="s">
        <v>93</v>
      </c>
      <c r="P8" s="252" t="s">
        <v>69</v>
      </c>
      <c r="Q8" s="252" t="s">
        <v>10</v>
      </c>
    </row>
    <row r="9" spans="1:17" ht="12.75">
      <c r="A9" s="237"/>
      <c r="B9" s="240"/>
      <c r="C9" s="243"/>
      <c r="D9" s="246"/>
      <c r="E9" s="263"/>
      <c r="F9" s="264"/>
      <c r="G9" s="250"/>
      <c r="H9" s="251"/>
      <c r="I9" s="219"/>
      <c r="J9" s="233"/>
      <c r="K9" s="234"/>
      <c r="L9" s="234"/>
      <c r="M9" s="234"/>
      <c r="N9" s="235"/>
      <c r="O9" s="219"/>
      <c r="P9" s="253"/>
      <c r="Q9" s="253"/>
    </row>
    <row r="10" spans="1:17" ht="26.25" customHeight="1">
      <c r="A10" s="237"/>
      <c r="B10" s="240"/>
      <c r="C10" s="243"/>
      <c r="D10" s="246"/>
      <c r="E10" s="255" t="s">
        <v>70</v>
      </c>
      <c r="F10" s="217"/>
      <c r="G10" s="45" t="s">
        <v>71</v>
      </c>
      <c r="H10" s="256" t="s">
        <v>72</v>
      </c>
      <c r="I10" s="219"/>
      <c r="J10" s="258" t="s">
        <v>73</v>
      </c>
      <c r="K10" s="260" t="s">
        <v>74</v>
      </c>
      <c r="L10" s="260" t="s">
        <v>75</v>
      </c>
      <c r="M10" s="260" t="s">
        <v>76</v>
      </c>
      <c r="N10" s="257" t="s">
        <v>51</v>
      </c>
      <c r="O10" s="219"/>
      <c r="P10" s="253"/>
      <c r="Q10" s="253"/>
    </row>
    <row r="11" spans="1:17" ht="66.75" customHeight="1" thickBot="1">
      <c r="A11" s="238"/>
      <c r="B11" s="241"/>
      <c r="C11" s="244"/>
      <c r="D11" s="247"/>
      <c r="E11" s="46" t="s">
        <v>77</v>
      </c>
      <c r="F11" s="47" t="s">
        <v>20</v>
      </c>
      <c r="G11" s="48" t="s">
        <v>78</v>
      </c>
      <c r="H11" s="257"/>
      <c r="I11" s="220"/>
      <c r="J11" s="259"/>
      <c r="K11" s="261"/>
      <c r="L11" s="261"/>
      <c r="M11" s="261"/>
      <c r="N11" s="265"/>
      <c r="O11" s="220"/>
      <c r="P11" s="254"/>
      <c r="Q11" s="254"/>
    </row>
    <row r="12" spans="1:17" ht="13.5" thickBot="1">
      <c r="A12" s="49">
        <v>1</v>
      </c>
      <c r="B12" s="50">
        <v>2</v>
      </c>
      <c r="C12" s="49">
        <v>3</v>
      </c>
      <c r="D12" s="49">
        <v>4</v>
      </c>
      <c r="E12" s="50">
        <v>5</v>
      </c>
      <c r="F12" s="49">
        <v>6</v>
      </c>
      <c r="G12" s="49">
        <v>7</v>
      </c>
      <c r="H12" s="50">
        <v>8</v>
      </c>
      <c r="I12" s="49">
        <v>9</v>
      </c>
      <c r="J12" s="49">
        <v>10</v>
      </c>
      <c r="K12" s="50">
        <v>11</v>
      </c>
      <c r="L12" s="49">
        <v>12</v>
      </c>
      <c r="M12" s="49">
        <v>13</v>
      </c>
      <c r="N12" s="50">
        <v>14</v>
      </c>
      <c r="O12" s="49">
        <v>15</v>
      </c>
      <c r="P12" s="49">
        <v>16</v>
      </c>
      <c r="Q12" s="140">
        <v>17</v>
      </c>
    </row>
    <row r="13" spans="1:19" ht="13.5" thickBot="1">
      <c r="A13" s="224" t="s">
        <v>89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6"/>
      <c r="R13" s="1"/>
      <c r="S13" s="1"/>
    </row>
    <row r="14" spans="1:19" ht="12.75">
      <c r="A14" s="122" t="s">
        <v>56</v>
      </c>
      <c r="B14" s="123">
        <f>'2012 полн'!B10</f>
        <v>1145</v>
      </c>
      <c r="C14" s="123">
        <f>'2012 полн'!C10</f>
        <v>9789.75</v>
      </c>
      <c r="D14" s="124">
        <f>'2012 полн'!D10</f>
        <v>0</v>
      </c>
      <c r="E14" s="125">
        <f>'2012 полн'!U10</f>
        <v>58394.979999999996</v>
      </c>
      <c r="F14" s="125">
        <f>'2012 полн'!V10</f>
        <v>0</v>
      </c>
      <c r="G14" s="126">
        <f>'2012 полн'!AF10</f>
        <v>2259.2000000000003</v>
      </c>
      <c r="H14" s="126">
        <f>'2012 полн'!AG10</f>
        <v>2259.2000000000003</v>
      </c>
      <c r="I14" s="126">
        <f>'2012 полн'!AJ10</f>
        <v>100</v>
      </c>
      <c r="J14" s="126">
        <f>'2012 полн'!AK10</f>
        <v>3835.7500000000005</v>
      </c>
      <c r="K14" s="126">
        <f>'2012 полн'!AL10</f>
        <v>1374</v>
      </c>
      <c r="L14" s="125">
        <f>'2012 полн'!AM10+'2012 полн'!AN10+'2012 полн'!AO10+'2012 полн'!AP10+'2012 полн'!AQ10+'2012 полн'!AR10+'2012 полн'!AS10</f>
        <v>0</v>
      </c>
      <c r="M14" s="127">
        <f>'2012 полн'!AU10+'2012 полн'!AV10+'2012 полн'!AW10+'2012 полн'!AX10</f>
        <v>0</v>
      </c>
      <c r="N14" s="128">
        <f>'2012 полн'!BC10</f>
        <v>5209.75</v>
      </c>
      <c r="O14" s="129">
        <f>'2012 полн'!BD10</f>
        <v>25</v>
      </c>
      <c r="P14" s="130">
        <f>'2012 полн'!BF10</f>
        <v>-2875.5499999999997</v>
      </c>
      <c r="Q14" s="130">
        <f>'2012 полн'!BG10</f>
        <v>-56135.78</v>
      </c>
      <c r="R14" s="1"/>
      <c r="S14" s="1"/>
    </row>
    <row r="15" spans="1:17" ht="12.75">
      <c r="A15" s="18" t="s">
        <v>57</v>
      </c>
      <c r="B15" s="58">
        <f>'2012 полн'!B11</f>
        <v>1145</v>
      </c>
      <c r="C15" s="58">
        <f>'2012 полн'!C11</f>
        <v>12652.25</v>
      </c>
      <c r="D15" s="59">
        <f>'2012 полн'!D11</f>
        <v>0</v>
      </c>
      <c r="E15" s="54">
        <f>'2012 полн'!U11</f>
        <v>-15113.93</v>
      </c>
      <c r="F15" s="54">
        <f>'2012 полн'!V11</f>
        <v>0</v>
      </c>
      <c r="G15" s="60">
        <f>'2012 полн'!AF11</f>
        <v>11307.59</v>
      </c>
      <c r="H15" s="60">
        <f>'2012 полн'!AG11</f>
        <v>11307.59</v>
      </c>
      <c r="I15" s="60">
        <f>'2012 полн'!AJ11</f>
        <v>100</v>
      </c>
      <c r="J15" s="60">
        <f>'2012 полн'!AK11</f>
        <v>1145</v>
      </c>
      <c r="K15" s="60">
        <f>'2012 полн'!AL11</f>
        <v>229</v>
      </c>
      <c r="L15" s="54">
        <f>'2012 полн'!AM11+'2012 полн'!AN11+'2012 полн'!AO11+'2012 полн'!AP11+'2012 полн'!AQ11+'2012 полн'!AR11+'2012 полн'!AS11</f>
        <v>6595.200000000001</v>
      </c>
      <c r="M15" s="55">
        <f>'2012 полн'!AU11+'2012 полн'!AV11+'2012 полн'!AW11+'2012 полн'!AX11</f>
        <v>0</v>
      </c>
      <c r="N15" s="56">
        <f>'2012 полн'!BC11</f>
        <v>7969.200000000001</v>
      </c>
      <c r="O15" s="121">
        <f>'2012 полн'!BD11</f>
        <v>25</v>
      </c>
      <c r="P15" s="57">
        <f>'2012 полн'!BF11</f>
        <v>3413.3899999999994</v>
      </c>
      <c r="Q15" s="57">
        <f>'2012 полн'!BG11</f>
        <v>26421.52</v>
      </c>
    </row>
    <row r="16" spans="1:17" ht="12.75">
      <c r="A16" s="18" t="s">
        <v>58</v>
      </c>
      <c r="B16" s="58">
        <f>'2012 полн'!B12</f>
        <v>1145</v>
      </c>
      <c r="C16" s="58">
        <f>'2012 полн'!C12</f>
        <v>12652.25</v>
      </c>
      <c r="D16" s="59">
        <f>'2012 полн'!D12</f>
        <v>0</v>
      </c>
      <c r="E16" s="54">
        <f>'2012 полн'!U12</f>
        <v>12652.31</v>
      </c>
      <c r="F16" s="54">
        <f>'2012 полн'!V12</f>
        <v>0</v>
      </c>
      <c r="G16" s="60">
        <f>'2012 полн'!AF12</f>
        <v>18590.9</v>
      </c>
      <c r="H16" s="60">
        <f>'2012 полн'!AG12</f>
        <v>18590.9</v>
      </c>
      <c r="I16" s="60">
        <f>'2012 полн'!AJ12</f>
        <v>100</v>
      </c>
      <c r="J16" s="60">
        <f>'2012 полн'!AK12</f>
        <v>1145</v>
      </c>
      <c r="K16" s="60">
        <f>'2012 полн'!AL12</f>
        <v>229</v>
      </c>
      <c r="L16" s="54">
        <f>'2012 полн'!AM12+'2012 полн'!AN12+'2012 полн'!AO12+'2012 полн'!AP12+'2012 полн'!AQ12+'2012 полн'!AR12+'2012 полн'!AS12</f>
        <v>6595.200000000001</v>
      </c>
      <c r="M16" s="55">
        <f>'2012 полн'!AU12+'2012 полн'!AV12+'2012 полн'!AW12+'2012 полн'!AX12</f>
        <v>26.76</v>
      </c>
      <c r="N16" s="56">
        <f>'2012 полн'!BC12</f>
        <v>7995.960000000001</v>
      </c>
      <c r="O16" s="121">
        <f>'2012 полн'!BD12</f>
        <v>25</v>
      </c>
      <c r="P16" s="57">
        <f>'2012 полн'!BF12</f>
        <v>10669.94</v>
      </c>
      <c r="Q16" s="57">
        <f>'2012 полн'!BG12</f>
        <v>5938.590000000002</v>
      </c>
    </row>
    <row r="17" spans="1:17" ht="12.75">
      <c r="A17" s="18" t="s">
        <v>59</v>
      </c>
      <c r="B17" s="58">
        <f>'2012 полн'!B13</f>
        <v>1145</v>
      </c>
      <c r="C17" s="58">
        <f>'2012 полн'!C13</f>
        <v>12652.25</v>
      </c>
      <c r="D17" s="59">
        <f>'2012 полн'!D13</f>
        <v>0</v>
      </c>
      <c r="E17" s="54">
        <f>'2012 полн'!U13</f>
        <v>12652.31</v>
      </c>
      <c r="F17" s="54">
        <f>'2012 полн'!V13</f>
        <v>0</v>
      </c>
      <c r="G17" s="60">
        <f>'2012 полн'!AF13</f>
        <v>7739.490000000001</v>
      </c>
      <c r="H17" s="60">
        <f>'2012 полн'!AG13</f>
        <v>7739.490000000001</v>
      </c>
      <c r="I17" s="60">
        <f>'2012 полн'!AJ13</f>
        <v>100</v>
      </c>
      <c r="J17" s="60">
        <f>'2012 полн'!AK13</f>
        <v>1145</v>
      </c>
      <c r="K17" s="60">
        <f>'2012 полн'!AL13</f>
        <v>229</v>
      </c>
      <c r="L17" s="54">
        <f>'2012 полн'!AM13+'2012 полн'!AN13+'2012 полн'!AO13+'2012 полн'!AP13+'2012 полн'!AQ13+'2012 полн'!AR13+'2012 полн'!AS13</f>
        <v>6595.200000000001</v>
      </c>
      <c r="M17" s="55">
        <f>'2012 полн'!AU13+'2012 полн'!AV13+'2012 полн'!AW13+'2012 полн'!AX13</f>
        <v>0</v>
      </c>
      <c r="N17" s="56">
        <f>'2012 полн'!BC13</f>
        <v>7969.200000000001</v>
      </c>
      <c r="O17" s="121">
        <f>'2012 полн'!BD13</f>
        <v>25</v>
      </c>
      <c r="P17" s="57">
        <f>'2012 полн'!BF13</f>
        <v>-154.71000000000004</v>
      </c>
      <c r="Q17" s="57">
        <f>'2012 полн'!BG13</f>
        <v>-4912.819999999999</v>
      </c>
    </row>
    <row r="18" spans="1:17" ht="12.75">
      <c r="A18" s="18" t="s">
        <v>60</v>
      </c>
      <c r="B18" s="58">
        <f>'2012 полн'!B14</f>
        <v>1145</v>
      </c>
      <c r="C18" s="58">
        <f>'2012 полн'!C14</f>
        <v>12652.25</v>
      </c>
      <c r="D18" s="59">
        <f>'2012 полн'!D14</f>
        <v>0</v>
      </c>
      <c r="E18" s="54">
        <f>'2012 полн'!U14</f>
        <v>12652.3</v>
      </c>
      <c r="F18" s="54">
        <f>'2012 полн'!V14</f>
        <v>0</v>
      </c>
      <c r="G18" s="60">
        <f>'2012 полн'!AF14</f>
        <v>11086.630000000001</v>
      </c>
      <c r="H18" s="60">
        <f>'2012 полн'!AG14</f>
        <v>11086.630000000001</v>
      </c>
      <c r="I18" s="60">
        <f>'2012 полн'!AJ14</f>
        <v>100</v>
      </c>
      <c r="J18" s="60">
        <f>'2012 полн'!AK14</f>
        <v>1145</v>
      </c>
      <c r="K18" s="60">
        <f>'2012 полн'!AL14</f>
        <v>229</v>
      </c>
      <c r="L18" s="54">
        <f>'2012 полн'!AM14+'2012 полн'!AN14+'2012 полн'!AO14+'2012 полн'!AP14+'2012 полн'!AQ14+'2012 полн'!AR14+'2012 полн'!AS14</f>
        <v>7911.950000000001</v>
      </c>
      <c r="M18" s="55">
        <f>'2012 полн'!AU14+'2012 полн'!AV14+'2012 полн'!AW14+'2012 полн'!AX14</f>
        <v>0</v>
      </c>
      <c r="N18" s="56">
        <f>'2012 полн'!BC14</f>
        <v>9285.95</v>
      </c>
      <c r="O18" s="121">
        <f>'2012 полн'!BD14</f>
        <v>25</v>
      </c>
      <c r="P18" s="57">
        <f>'2012 полн'!BF14</f>
        <v>1875.6800000000003</v>
      </c>
      <c r="Q18" s="57">
        <f>'2012 полн'!BG14</f>
        <v>-1565.6699999999983</v>
      </c>
    </row>
    <row r="19" spans="1:17" ht="12.75">
      <c r="A19" s="18" t="s">
        <v>61</v>
      </c>
      <c r="B19" s="58">
        <f>'2012 полн'!B15</f>
        <v>1145</v>
      </c>
      <c r="C19" s="58">
        <f>'2012 полн'!C15</f>
        <v>12652.25</v>
      </c>
      <c r="D19" s="59">
        <f>'2012 полн'!D15</f>
        <v>0</v>
      </c>
      <c r="E19" s="54">
        <f>'2012 полн'!U15</f>
        <v>12652.31</v>
      </c>
      <c r="F19" s="54">
        <f>'2012 полн'!V15</f>
        <v>0</v>
      </c>
      <c r="G19" s="60">
        <f>'2012 полн'!AF15</f>
        <v>11956.900000000001</v>
      </c>
      <c r="H19" s="60">
        <f>'2012 полн'!AG15</f>
        <v>11956.900000000001</v>
      </c>
      <c r="I19" s="60">
        <f>'2012 полн'!AJ15</f>
        <v>100</v>
      </c>
      <c r="J19" s="60">
        <f>'2012 полн'!AK15</f>
        <v>1145</v>
      </c>
      <c r="K19" s="60">
        <f>'2012 полн'!AL15</f>
        <v>229</v>
      </c>
      <c r="L19" s="54">
        <f>'2012 полн'!AM15+'2012 полн'!AN15+'2012 полн'!AO15+'2012 полн'!AP15+'2012 полн'!AQ15+'2012 полн'!AR15+'2012 полн'!AS15</f>
        <v>7911.950000000001</v>
      </c>
      <c r="M19" s="55">
        <f>'2012 полн'!AU15+'2012 полн'!AV15+'2012 полн'!AW15+'2012 полн'!AX15</f>
        <v>0</v>
      </c>
      <c r="N19" s="56">
        <f>'2012 полн'!BC15</f>
        <v>9285.95</v>
      </c>
      <c r="O19" s="121">
        <f>'2012 полн'!BD15</f>
        <v>25</v>
      </c>
      <c r="P19" s="57">
        <f>'2012 полн'!BF15</f>
        <v>2745.9500000000007</v>
      </c>
      <c r="Q19" s="57">
        <f>'2012 полн'!BG15</f>
        <v>-695.409999999998</v>
      </c>
    </row>
    <row r="20" spans="1:17" ht="13.5" thickBot="1">
      <c r="A20" s="131" t="s">
        <v>62</v>
      </c>
      <c r="B20" s="132">
        <f>'2012 полн'!B16</f>
        <v>1145</v>
      </c>
      <c r="C20" s="132">
        <f>'2012 полн'!C16</f>
        <v>12652.25</v>
      </c>
      <c r="D20" s="133">
        <f>'2012 полн'!D16</f>
        <v>0</v>
      </c>
      <c r="E20" s="134">
        <f>'2012 полн'!U16</f>
        <v>12652.3</v>
      </c>
      <c r="F20" s="134">
        <f>'2012 полн'!V16</f>
        <v>0</v>
      </c>
      <c r="G20" s="135">
        <f>'2012 полн'!AF16</f>
        <v>13533.050000000001</v>
      </c>
      <c r="H20" s="135">
        <f>'2012 полн'!AG16</f>
        <v>13533.050000000001</v>
      </c>
      <c r="I20" s="135">
        <f>'2012 полн'!AJ16</f>
        <v>100</v>
      </c>
      <c r="J20" s="135">
        <f>'2012 полн'!AK16</f>
        <v>1145</v>
      </c>
      <c r="K20" s="135">
        <f>'2012 полн'!AL16</f>
        <v>229</v>
      </c>
      <c r="L20" s="134">
        <f>'2012 полн'!AM16+'2012 полн'!AN16+'2012 полн'!AO16+'2012 полн'!AP16+'2012 полн'!AQ16+'2012 полн'!AR16+'2012 полн'!AS16</f>
        <v>7911.950000000001</v>
      </c>
      <c r="M20" s="136">
        <f>'2012 полн'!AU16+'2012 полн'!AV16+'2012 полн'!AW16+'2012 полн'!AX16</f>
        <v>104</v>
      </c>
      <c r="N20" s="137">
        <f>'2012 полн'!BC16</f>
        <v>9389.95</v>
      </c>
      <c r="O20" s="138">
        <f>'2012 полн'!BD16</f>
        <v>25</v>
      </c>
      <c r="P20" s="139">
        <f>'2012 полн'!BF16</f>
        <v>4218.1</v>
      </c>
      <c r="Q20" s="139">
        <f>'2012 полн'!BG16</f>
        <v>880.7500000000018</v>
      </c>
    </row>
    <row r="21" spans="1:17" ht="13.5" thickBot="1">
      <c r="A21" s="221" t="s">
        <v>79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3"/>
    </row>
    <row r="22" spans="1:19" s="13" customFormat="1" ht="13.5" thickBot="1">
      <c r="A22" s="51" t="s">
        <v>55</v>
      </c>
      <c r="B22" s="52"/>
      <c r="C22" s="53">
        <f>SUM(C14:C21)</f>
        <v>85703.25</v>
      </c>
      <c r="D22" s="53">
        <f>SUM(D14:D21)</f>
        <v>0</v>
      </c>
      <c r="E22" s="53">
        <f>SUM(E14:E21)</f>
        <v>106542.58</v>
      </c>
      <c r="F22" s="53">
        <f aca="true" t="shared" si="0" ref="F22:Q22">SUM(F14:F21)</f>
        <v>0</v>
      </c>
      <c r="G22" s="53">
        <f t="shared" si="0"/>
        <v>76473.76</v>
      </c>
      <c r="H22" s="53">
        <f t="shared" si="0"/>
        <v>76473.76</v>
      </c>
      <c r="I22" s="53">
        <f t="shared" si="0"/>
        <v>700</v>
      </c>
      <c r="J22" s="53">
        <f t="shared" si="0"/>
        <v>10705.75</v>
      </c>
      <c r="K22" s="53">
        <f t="shared" si="0"/>
        <v>2748</v>
      </c>
      <c r="L22" s="53">
        <f t="shared" si="0"/>
        <v>43521.45</v>
      </c>
      <c r="M22" s="53">
        <f t="shared" si="0"/>
        <v>130.76</v>
      </c>
      <c r="N22" s="53">
        <f t="shared" si="0"/>
        <v>57105.96000000001</v>
      </c>
      <c r="O22" s="53">
        <f t="shared" si="0"/>
        <v>175</v>
      </c>
      <c r="P22" s="53">
        <f t="shared" si="0"/>
        <v>19892.800000000003</v>
      </c>
      <c r="Q22" s="53">
        <f t="shared" si="0"/>
        <v>-30068.819999999992</v>
      </c>
      <c r="R22" s="29"/>
      <c r="S22" s="37"/>
    </row>
    <row r="24" spans="1:18" ht="12.75">
      <c r="A24" s="13" t="s">
        <v>88</v>
      </c>
      <c r="D24" s="61" t="s">
        <v>95</v>
      </c>
      <c r="Q24" s="1"/>
      <c r="R24" s="1"/>
    </row>
    <row r="25" spans="1:18" ht="12.75">
      <c r="A25" s="15" t="s">
        <v>80</v>
      </c>
      <c r="B25" s="15" t="s">
        <v>81</v>
      </c>
      <c r="C25" s="227" t="s">
        <v>82</v>
      </c>
      <c r="D25" s="227"/>
      <c r="Q25" s="1"/>
      <c r="R25" s="1"/>
    </row>
    <row r="26" spans="1:18" ht="12.75">
      <c r="A26" s="62">
        <v>2029.8</v>
      </c>
      <c r="B26" s="62">
        <v>0</v>
      </c>
      <c r="C26" s="228">
        <f>A26-B26</f>
        <v>2029.8</v>
      </c>
      <c r="D26" s="229"/>
      <c r="Q26" s="1"/>
      <c r="R26" s="1"/>
    </row>
    <row r="27" spans="1:18" ht="12.75">
      <c r="A27" s="63"/>
      <c r="Q27" s="1"/>
      <c r="R27" s="1"/>
    </row>
    <row r="28" spans="1:18" ht="12.75">
      <c r="A28" s="2" t="s">
        <v>83</v>
      </c>
      <c r="G28" s="2" t="s">
        <v>84</v>
      </c>
      <c r="Q28" s="1"/>
      <c r="R28" s="1"/>
    </row>
    <row r="29" ht="12.75">
      <c r="A29" s="1"/>
    </row>
    <row r="30" ht="12.75">
      <c r="A30" s="61" t="s">
        <v>85</v>
      </c>
    </row>
    <row r="31" ht="12.75">
      <c r="A31" s="2" t="s">
        <v>86</v>
      </c>
    </row>
  </sheetData>
  <sheetProtection/>
  <mergeCells count="28">
    <mergeCell ref="E8:F9"/>
    <mergeCell ref="N10:N11"/>
    <mergeCell ref="B1:H1"/>
    <mergeCell ref="B2:H2"/>
    <mergeCell ref="A5:M5"/>
    <mergeCell ref="A6:G6"/>
    <mergeCell ref="A7:D7"/>
    <mergeCell ref="E7:F7"/>
    <mergeCell ref="G8:H9"/>
    <mergeCell ref="I8:I11"/>
    <mergeCell ref="P8:P11"/>
    <mergeCell ref="Q8:Q11"/>
    <mergeCell ref="E10:F10"/>
    <mergeCell ref="H10:H11"/>
    <mergeCell ref="J10:J11"/>
    <mergeCell ref="K10:K11"/>
    <mergeCell ref="L10:L11"/>
    <mergeCell ref="M10:M11"/>
    <mergeCell ref="O8:O11"/>
    <mergeCell ref="A21:Q21"/>
    <mergeCell ref="A13:Q13"/>
    <mergeCell ref="C25:D25"/>
    <mergeCell ref="C26:D26"/>
    <mergeCell ref="J8:N9"/>
    <mergeCell ref="A8:A11"/>
    <mergeCell ref="B8:B11"/>
    <mergeCell ref="C8:C11"/>
    <mergeCell ref="D8:D11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Виктория</cp:lastModifiedBy>
  <cp:lastPrinted>2012-05-21T05:13:23Z</cp:lastPrinted>
  <dcterms:created xsi:type="dcterms:W3CDTF">2012-05-21T05:02:28Z</dcterms:created>
  <dcterms:modified xsi:type="dcterms:W3CDTF">2013-07-18T02:25:26Z</dcterms:modified>
  <cp:category/>
  <cp:version/>
  <cp:contentType/>
  <cp:contentStatus/>
</cp:coreProperties>
</file>