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1" activeTab="1"/>
  </bookViews>
  <sheets>
    <sheet name="2012" sheetId="1" state="hidden" r:id="rId1"/>
    <sheet name="2012 печать" sheetId="2" r:id="rId2"/>
  </sheets>
  <definedNames/>
  <calcPr fullCalcOnLoad="1"/>
</workbook>
</file>

<file path=xl/sharedStrings.xml><?xml version="1.0" encoding="utf-8"?>
<sst xmlns="http://schemas.openxmlformats.org/spreadsheetml/2006/main" count="119" uniqueCount="75">
  <si>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</si>
  <si>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</si>
  <si>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</si>
  <si>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</si>
  <si>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</si>
  <si>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</si>
  <si>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</si>
  <si>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</si>
  <si>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</si>
  <si>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</si>
  <si>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</si>
  <si>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</si>
  <si>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</si>
  <si>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</si>
  <si>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</si>
  <si>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</si>
  <si>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</si>
  <si>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</si>
  <si>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</si>
  <si>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</si>
  <si>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</si>
  <si>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</si>
  <si>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</si>
  <si>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</si>
  <si>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</si>
  <si>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</si>
  <si>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</si>
  <si>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</si>
  <si>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</si>
  <si>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</si>
  <si>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</si>
  <si>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</si>
  <si>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</si>
  <si>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</si>
  <si>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</si>
  <si>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</si>
  <si>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</si>
  <si>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</si>
  <si>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</si>
  <si>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</si>
  <si>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</si>
  <si>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</si>
  <si>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</si>
  <si>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</si>
  <si>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</si>
  <si>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</si>
  <si>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</si>
  <si>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</si>
  <si>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</si>
  <si>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</si>
  <si>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</si>
  <si>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</si>
  <si>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</si>
  <si>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</si>
  <si>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</si>
  <si>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</si>
  <si>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</si>
  <si>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</si>
  <si>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</si>
  <si>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</si>
  <si>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</si>
  <si>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</si>
  <si>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</si>
  <si>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</si>
  <si>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Капитальный ремонт</t>
  </si>
  <si>
    <t>Выписка по лицевому счету по адресу г. Таштагол ул. Коммунистическая, д. 15</t>
  </si>
  <si>
    <t>январь</t>
  </si>
  <si>
    <t>февраль</t>
  </si>
  <si>
    <t>март</t>
  </si>
  <si>
    <t>апрель</t>
  </si>
  <si>
    <t>май</t>
  </si>
  <si>
    <t>Лицевой счет по адресу г. Таштагол, ул. Коммунистическая, д.15</t>
  </si>
  <si>
    <t>2012 год</t>
  </si>
  <si>
    <t>*по состоянию на 01.05.2013 г.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</si>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</sst>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36" borderId="17" xfId="55" applyNumberFormat="1" applyFont="1" applyFill="1" applyBorder="1">
      <alignment/>
      <protection/>
    </xf>
    <xf numFmtId="0" fontId="7" fillId="0" borderId="17" xfId="55" applyFont="1" applyBorder="1">
      <alignment/>
      <protection/>
    </xf>
    <xf numFmtId="0" fontId="0" fillId="0" borderId="17" xfId="55" applyFont="1" applyBorder="1">
      <alignment/>
      <protection/>
    </xf>
    <xf numFmtId="4" fontId="0" fillId="37" borderId="17" xfId="0" applyNumberFormat="1" applyFont="1" applyFill="1" applyBorder="1" applyAlignment="1">
      <alignment/>
    </xf>
    <xf numFmtId="4" fontId="15" fillId="0" borderId="17" xfId="0" applyNumberFormat="1" applyFont="1" applyBorder="1" applyAlignment="1">
      <alignment horizontal="center"/>
    </xf>
    <xf numFmtId="4" fontId="0" fillId="35" borderId="21" xfId="55" applyNumberFormat="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horizontal="right" wrapText="1"/>
    </xf>
    <xf numFmtId="4" fontId="2" fillId="0" borderId="34" xfId="34" applyNumberFormat="1" applyFont="1" applyFill="1" applyBorder="1" applyAlignment="1">
      <alignment horizontal="right" vertical="center" wrapText="1"/>
      <protection/>
    </xf>
    <xf numFmtId="4" fontId="0" fillId="0" borderId="28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35" borderId="37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33" borderId="37" xfId="55" applyNumberFormat="1" applyFont="1" applyFill="1" applyBorder="1" applyAlignment="1">
      <alignment horizontal="center" vertical="center" wrapText="1"/>
      <protection/>
    </xf>
    <xf numFmtId="2" fontId="1" fillId="33" borderId="39" xfId="55" applyNumberFormat="1" applyFont="1" applyFill="1" applyBorder="1" applyAlignment="1">
      <alignment horizontal="center" vertical="center" wrapText="1"/>
      <protection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6" borderId="37" xfId="55" applyNumberFormat="1" applyFont="1" applyFill="1" applyBorder="1" applyAlignment="1">
      <alignment horizontal="center" vertical="center" wrapText="1"/>
      <protection/>
    </xf>
    <xf numFmtId="2" fontId="1" fillId="36" borderId="39" xfId="55" applyNumberFormat="1" applyFont="1" applyFill="1" applyBorder="1" applyAlignment="1">
      <alignment horizontal="center" vertical="center" wrapText="1"/>
      <protection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3" borderId="48" xfId="55" applyNumberFormat="1" applyFont="1" applyFill="1" applyBorder="1" applyAlignment="1">
      <alignment horizontal="center" vertical="center" wrapText="1"/>
      <protection/>
    </xf>
    <xf numFmtId="2" fontId="1" fillId="33" borderId="52" xfId="55" applyNumberFormat="1" applyFont="1" applyFill="1" applyBorder="1" applyAlignment="1">
      <alignment horizontal="center" vertical="center" wrapText="1"/>
      <protection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7" xfId="55" applyNumberFormat="1" applyFont="1" applyFill="1" applyBorder="1" applyAlignment="1">
      <alignment horizontal="center" vertical="center" wrapText="1"/>
      <protection/>
    </xf>
    <xf numFmtId="2" fontId="1" fillId="0" borderId="39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3" fontId="6" fillId="34" borderId="37" xfId="65" applyFont="1" applyFill="1" applyBorder="1" applyAlignment="1">
      <alignment horizontal="center" vertical="center" wrapText="1"/>
    </xf>
    <xf numFmtId="43" fontId="6" fillId="34" borderId="38" xfId="65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pane xSplit="2" ySplit="2" topLeftCell="P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33" sqref="D33:AC33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0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9.125" style="21" customWidth="1"/>
    <col min="31" max="31" width="9.75390625" style="21" bestFit="1" customWidth="1"/>
    <col min="32" max="16384" width="9.125" style="21" customWidth="1"/>
  </cols>
  <sheetData>
    <row r="1" spans="1:16" ht="21" customHeight="1">
      <c r="A1" s="156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57" t="s">
        <v>46</v>
      </c>
      <c r="B4" s="160" t="s">
        <v>0</v>
      </c>
      <c r="C4" s="162" t="s">
        <v>1</v>
      </c>
      <c r="D4" s="164" t="s">
        <v>2</v>
      </c>
      <c r="E4" s="110" t="s">
        <v>47</v>
      </c>
      <c r="F4" s="166"/>
      <c r="G4" s="117"/>
      <c r="H4" s="117" t="s">
        <v>48</v>
      </c>
      <c r="I4" s="112" t="s">
        <v>3</v>
      </c>
      <c r="J4" s="120" t="s">
        <v>4</v>
      </c>
      <c r="K4" s="121"/>
      <c r="L4" s="122"/>
      <c r="M4" s="152" t="s">
        <v>12</v>
      </c>
      <c r="N4" s="170" t="s">
        <v>49</v>
      </c>
      <c r="O4" s="130" t="s">
        <v>38</v>
      </c>
      <c r="P4" s="142" t="s">
        <v>6</v>
      </c>
      <c r="Q4" s="143"/>
      <c r="R4" s="143"/>
      <c r="S4" s="143"/>
      <c r="T4" s="143"/>
      <c r="U4" s="143"/>
      <c r="V4" s="143"/>
      <c r="W4" s="143"/>
      <c r="X4" s="143"/>
      <c r="Y4" s="144"/>
      <c r="Z4" s="148" t="s">
        <v>39</v>
      </c>
      <c r="AA4" s="149"/>
      <c r="AB4" s="126" t="s">
        <v>7</v>
      </c>
      <c r="AC4" s="126" t="s">
        <v>8</v>
      </c>
    </row>
    <row r="5" spans="1:29" ht="20.25" customHeight="1" thickBot="1">
      <c r="A5" s="158"/>
      <c r="B5" s="161"/>
      <c r="C5" s="163"/>
      <c r="D5" s="165"/>
      <c r="E5" s="167"/>
      <c r="F5" s="168"/>
      <c r="G5" s="169"/>
      <c r="H5" s="118"/>
      <c r="I5" s="113"/>
      <c r="J5" s="123"/>
      <c r="K5" s="124"/>
      <c r="L5" s="125"/>
      <c r="M5" s="153"/>
      <c r="N5" s="171"/>
      <c r="O5" s="131"/>
      <c r="P5" s="145"/>
      <c r="Q5" s="146"/>
      <c r="R5" s="146"/>
      <c r="S5" s="146"/>
      <c r="T5" s="146"/>
      <c r="U5" s="146"/>
      <c r="V5" s="146"/>
      <c r="W5" s="146"/>
      <c r="X5" s="146"/>
      <c r="Y5" s="147"/>
      <c r="Z5" s="128" t="s">
        <v>40</v>
      </c>
      <c r="AA5" s="130" t="s">
        <v>63</v>
      </c>
      <c r="AB5" s="127"/>
      <c r="AC5" s="127"/>
    </row>
    <row r="6" spans="1:29" ht="27" customHeight="1">
      <c r="A6" s="158"/>
      <c r="B6" s="161"/>
      <c r="C6" s="163"/>
      <c r="D6" s="165"/>
      <c r="E6" s="110" t="s">
        <v>50</v>
      </c>
      <c r="F6" s="112" t="s">
        <v>9</v>
      </c>
      <c r="G6" s="112" t="s">
        <v>10</v>
      </c>
      <c r="H6" s="118"/>
      <c r="I6" s="113"/>
      <c r="J6" s="115" t="s">
        <v>50</v>
      </c>
      <c r="K6" s="113" t="s">
        <v>9</v>
      </c>
      <c r="L6" s="116" t="s">
        <v>10</v>
      </c>
      <c r="M6" s="153"/>
      <c r="N6" s="171"/>
      <c r="O6" s="131"/>
      <c r="P6" s="132" t="s">
        <v>13</v>
      </c>
      <c r="Q6" s="134" t="s">
        <v>14</v>
      </c>
      <c r="R6" s="134" t="s">
        <v>50</v>
      </c>
      <c r="S6" s="140"/>
      <c r="T6" s="140"/>
      <c r="U6" s="150" t="s">
        <v>60</v>
      </c>
      <c r="V6" s="136" t="s">
        <v>51</v>
      </c>
      <c r="W6" s="138" t="s">
        <v>61</v>
      </c>
      <c r="X6" s="154" t="s">
        <v>16</v>
      </c>
      <c r="Y6" s="154" t="s">
        <v>62</v>
      </c>
      <c r="Z6" s="129"/>
      <c r="AA6" s="131"/>
      <c r="AB6" s="127"/>
      <c r="AC6" s="127"/>
    </row>
    <row r="7" spans="1:29" ht="26.25" customHeight="1" thickBot="1">
      <c r="A7" s="159"/>
      <c r="B7" s="161"/>
      <c r="C7" s="163"/>
      <c r="D7" s="165"/>
      <c r="E7" s="111"/>
      <c r="F7" s="113"/>
      <c r="G7" s="114"/>
      <c r="H7" s="119"/>
      <c r="I7" s="113"/>
      <c r="J7" s="111"/>
      <c r="K7" s="113"/>
      <c r="L7" s="116"/>
      <c r="M7" s="153"/>
      <c r="N7" s="171"/>
      <c r="O7" s="131"/>
      <c r="P7" s="133"/>
      <c r="Q7" s="135"/>
      <c r="R7" s="135"/>
      <c r="S7" s="141"/>
      <c r="T7" s="141"/>
      <c r="U7" s="151"/>
      <c r="V7" s="137"/>
      <c r="W7" s="139"/>
      <c r="X7" s="155"/>
      <c r="Y7" s="155"/>
      <c r="Z7" s="129"/>
      <c r="AA7" s="131"/>
      <c r="AB7" s="127"/>
      <c r="AC7" s="127"/>
    </row>
    <row r="8" spans="1:45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0"/>
    </row>
    <row r="9" spans="1:31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4"/>
      <c r="AE9" s="24"/>
    </row>
    <row r="10" spans="1:36" ht="12.75">
      <c r="A10" s="32" t="s">
        <v>21</v>
      </c>
      <c r="B10" s="65">
        <v>373.2</v>
      </c>
      <c r="C10" s="67">
        <f aca="true" t="shared" si="0" ref="C10:C16">B10*8.55</f>
        <v>3190.86</v>
      </c>
      <c r="D10" s="68">
        <v>94.962</v>
      </c>
      <c r="E10" s="69">
        <v>1966</v>
      </c>
      <c r="F10" s="69">
        <v>954.7</v>
      </c>
      <c r="G10" s="70">
        <v>331.09</v>
      </c>
      <c r="H10" s="90"/>
      <c r="I10" s="71">
        <f aca="true" t="shared" si="1" ref="I10:I16">SUM(E10:G10)</f>
        <v>3251.79</v>
      </c>
      <c r="J10" s="72">
        <v>1255.7</v>
      </c>
      <c r="K10" s="72">
        <v>684.71</v>
      </c>
      <c r="L10" s="73">
        <v>229.88</v>
      </c>
      <c r="M10" s="74">
        <v>2170.29</v>
      </c>
      <c r="N10" s="80">
        <f aca="true" t="shared" si="2" ref="N10:N16">M10+D10</f>
        <v>2265.252</v>
      </c>
      <c r="O10" s="75"/>
      <c r="P10" s="81">
        <f aca="true" t="shared" si="3" ref="P10:P16">0.67*B10</f>
        <v>250.044</v>
      </c>
      <c r="Q10" s="81">
        <f aca="true" t="shared" si="4" ref="Q10:Q16">B10*0.2</f>
        <v>74.64</v>
      </c>
      <c r="R10" s="81">
        <f aca="true" t="shared" si="5" ref="R10:R16">(4.23*B10)</f>
        <v>1578.6360000000002</v>
      </c>
      <c r="S10" s="81"/>
      <c r="T10" s="81"/>
      <c r="U10" s="76"/>
      <c r="V10" s="76"/>
      <c r="W10" s="76"/>
      <c r="X10" s="95"/>
      <c r="Y10" s="77">
        <f aca="true" t="shared" si="6" ref="Y10:Y16">SUM(P10:X10)</f>
        <v>1903.3200000000002</v>
      </c>
      <c r="Z10" s="78"/>
      <c r="AA10" s="97">
        <f>Y10+Z10</f>
        <v>1903.3200000000002</v>
      </c>
      <c r="AB10" s="97">
        <f>N10-AA10</f>
        <v>361.9319999999998</v>
      </c>
      <c r="AC10" s="97">
        <f>M10-I10</f>
        <v>-1081.5</v>
      </c>
      <c r="AD10" s="24"/>
      <c r="AE10" s="24"/>
      <c r="AF10" s="24"/>
      <c r="AG10" s="24"/>
      <c r="AH10" s="24"/>
      <c r="AI10" s="24"/>
      <c r="AJ10" s="24"/>
    </row>
    <row r="11" spans="1:32" ht="12.75">
      <c r="A11" s="32" t="s">
        <v>22</v>
      </c>
      <c r="B11" s="17">
        <v>373.2</v>
      </c>
      <c r="C11" s="79">
        <f t="shared" si="0"/>
        <v>3190.86</v>
      </c>
      <c r="D11" s="68">
        <v>94.962</v>
      </c>
      <c r="E11" s="37">
        <v>3931.98</v>
      </c>
      <c r="F11" s="37">
        <v>1909.37</v>
      </c>
      <c r="G11" s="38">
        <v>662.18</v>
      </c>
      <c r="H11" s="91"/>
      <c r="I11" s="35">
        <f t="shared" si="1"/>
        <v>6503.530000000001</v>
      </c>
      <c r="J11" s="18">
        <v>1308</v>
      </c>
      <c r="K11" s="18">
        <v>647.47</v>
      </c>
      <c r="L11" s="18">
        <v>223.3</v>
      </c>
      <c r="M11" s="66">
        <f aca="true" t="shared" si="7" ref="M11:M16">SUM(J11:L11)</f>
        <v>2178.77</v>
      </c>
      <c r="N11" s="40">
        <f t="shared" si="2"/>
        <v>2273.732</v>
      </c>
      <c r="O11" s="80"/>
      <c r="P11" s="81">
        <f t="shared" si="3"/>
        <v>250.044</v>
      </c>
      <c r="Q11" s="81">
        <f t="shared" si="4"/>
        <v>74.64</v>
      </c>
      <c r="R11" s="81">
        <f t="shared" si="5"/>
        <v>1578.6360000000002</v>
      </c>
      <c r="S11" s="81"/>
      <c r="T11" s="81"/>
      <c r="U11" s="82"/>
      <c r="V11" s="82"/>
      <c r="W11" s="82"/>
      <c r="X11" s="96"/>
      <c r="Y11" s="83">
        <f t="shared" si="6"/>
        <v>1903.3200000000002</v>
      </c>
      <c r="Z11" s="84"/>
      <c r="AA11" s="97">
        <f aca="true" t="shared" si="8" ref="AA11:AA16">Y11+Z11</f>
        <v>1903.3200000000002</v>
      </c>
      <c r="AB11" s="97">
        <f aca="true" t="shared" si="9" ref="AB11:AB16">N11-AA11</f>
        <v>370.4119999999998</v>
      </c>
      <c r="AC11" s="97">
        <f aca="true" t="shared" si="10" ref="AC11:AC16">M11-I11</f>
        <v>-4324.76</v>
      </c>
      <c r="AD11" s="24"/>
      <c r="AE11" s="24"/>
      <c r="AF11" s="24"/>
    </row>
    <row r="12" spans="1:31" ht="12.75">
      <c r="A12" s="32" t="s">
        <v>23</v>
      </c>
      <c r="B12" s="17">
        <v>373.2</v>
      </c>
      <c r="C12" s="79">
        <f t="shared" si="0"/>
        <v>3190.86</v>
      </c>
      <c r="D12" s="68">
        <v>94.962</v>
      </c>
      <c r="E12" s="85">
        <v>1965.99</v>
      </c>
      <c r="F12" s="85">
        <v>954.68</v>
      </c>
      <c r="G12" s="85">
        <v>331.09</v>
      </c>
      <c r="H12" s="92"/>
      <c r="I12" s="35">
        <f t="shared" si="1"/>
        <v>3251.76</v>
      </c>
      <c r="J12" s="18">
        <v>1321.76</v>
      </c>
      <c r="K12" s="18">
        <v>629.86</v>
      </c>
      <c r="L12" s="18">
        <v>219.61</v>
      </c>
      <c r="M12" s="66">
        <f t="shared" si="7"/>
        <v>2171.23</v>
      </c>
      <c r="N12" s="40">
        <f t="shared" si="2"/>
        <v>2266.192</v>
      </c>
      <c r="O12" s="80"/>
      <c r="P12" s="81">
        <f t="shared" si="3"/>
        <v>250.044</v>
      </c>
      <c r="Q12" s="81">
        <f t="shared" si="4"/>
        <v>74.64</v>
      </c>
      <c r="R12" s="81">
        <f t="shared" si="5"/>
        <v>1578.6360000000002</v>
      </c>
      <c r="S12" s="81"/>
      <c r="T12" s="81"/>
      <c r="U12" s="82"/>
      <c r="V12" s="82"/>
      <c r="W12" s="82"/>
      <c r="X12" s="96"/>
      <c r="Y12" s="83">
        <f t="shared" si="6"/>
        <v>1903.3200000000002</v>
      </c>
      <c r="Z12" s="84"/>
      <c r="AA12" s="97">
        <f t="shared" si="8"/>
        <v>1903.3200000000002</v>
      </c>
      <c r="AB12" s="97">
        <f t="shared" si="9"/>
        <v>362.87199999999984</v>
      </c>
      <c r="AC12" s="97">
        <f t="shared" si="10"/>
        <v>-1080.5300000000002</v>
      </c>
      <c r="AD12" s="24"/>
      <c r="AE12" s="24"/>
    </row>
    <row r="13" spans="1:33" ht="12.75">
      <c r="A13" s="32" t="s">
        <v>24</v>
      </c>
      <c r="B13" s="17">
        <v>373.2</v>
      </c>
      <c r="C13" s="79">
        <f t="shared" si="0"/>
        <v>3190.86</v>
      </c>
      <c r="D13" s="68">
        <v>94.962</v>
      </c>
      <c r="E13" s="85">
        <v>1965.99</v>
      </c>
      <c r="F13" s="85">
        <v>954.68</v>
      </c>
      <c r="G13" s="85">
        <v>331.09</v>
      </c>
      <c r="H13" s="92"/>
      <c r="I13" s="35">
        <f t="shared" si="1"/>
        <v>3251.76</v>
      </c>
      <c r="J13" s="18">
        <v>1367.4</v>
      </c>
      <c r="K13" s="18">
        <v>663.62</v>
      </c>
      <c r="L13" s="18">
        <v>230.18</v>
      </c>
      <c r="M13" s="39">
        <f t="shared" si="7"/>
        <v>2261.2</v>
      </c>
      <c r="N13" s="40">
        <f t="shared" si="2"/>
        <v>2356.162</v>
      </c>
      <c r="O13" s="80"/>
      <c r="P13" s="81">
        <f t="shared" si="3"/>
        <v>250.044</v>
      </c>
      <c r="Q13" s="81">
        <f t="shared" si="4"/>
        <v>74.64</v>
      </c>
      <c r="R13" s="81">
        <f t="shared" si="5"/>
        <v>1578.6360000000002</v>
      </c>
      <c r="S13" s="81"/>
      <c r="T13" s="81"/>
      <c r="U13" s="82"/>
      <c r="V13" s="82"/>
      <c r="W13" s="82"/>
      <c r="X13" s="96"/>
      <c r="Y13" s="83">
        <f t="shared" si="6"/>
        <v>1903.3200000000002</v>
      </c>
      <c r="Z13" s="84"/>
      <c r="AA13" s="97">
        <f t="shared" si="8"/>
        <v>1903.3200000000002</v>
      </c>
      <c r="AB13" s="97">
        <f t="shared" si="9"/>
        <v>452.84199999999964</v>
      </c>
      <c r="AC13" s="97">
        <f t="shared" si="10"/>
        <v>-990.5600000000004</v>
      </c>
      <c r="AD13" s="24"/>
      <c r="AE13" s="24"/>
      <c r="AF13" s="24"/>
      <c r="AG13" s="24"/>
    </row>
    <row r="14" spans="1:31" ht="12.75">
      <c r="A14" s="32" t="s">
        <v>18</v>
      </c>
      <c r="B14" s="17">
        <v>373.2</v>
      </c>
      <c r="C14" s="79">
        <f t="shared" si="0"/>
        <v>3190.86</v>
      </c>
      <c r="D14" s="68">
        <v>94.962</v>
      </c>
      <c r="E14" s="85">
        <v>1965.99</v>
      </c>
      <c r="F14" s="85">
        <v>954.68</v>
      </c>
      <c r="G14" s="86">
        <v>331.09</v>
      </c>
      <c r="H14" s="93"/>
      <c r="I14" s="35">
        <f t="shared" si="1"/>
        <v>3251.76</v>
      </c>
      <c r="J14" s="87">
        <v>1364.3</v>
      </c>
      <c r="K14" s="87">
        <v>662.49</v>
      </c>
      <c r="L14" s="88">
        <v>229.76</v>
      </c>
      <c r="M14" s="39">
        <f t="shared" si="7"/>
        <v>2256.55</v>
      </c>
      <c r="N14" s="40">
        <f t="shared" si="2"/>
        <v>2351.512</v>
      </c>
      <c r="O14" s="80"/>
      <c r="P14" s="81">
        <f t="shared" si="3"/>
        <v>250.044</v>
      </c>
      <c r="Q14" s="81">
        <f t="shared" si="4"/>
        <v>74.64</v>
      </c>
      <c r="R14" s="81">
        <f t="shared" si="5"/>
        <v>1578.6360000000002</v>
      </c>
      <c r="S14" s="81"/>
      <c r="T14" s="81"/>
      <c r="U14" s="82"/>
      <c r="V14" s="82"/>
      <c r="W14" s="82"/>
      <c r="X14" s="96"/>
      <c r="Y14" s="83">
        <f t="shared" si="6"/>
        <v>1903.3200000000002</v>
      </c>
      <c r="Z14" s="84"/>
      <c r="AA14" s="97">
        <f t="shared" si="8"/>
        <v>1903.3200000000002</v>
      </c>
      <c r="AB14" s="97">
        <f t="shared" si="9"/>
        <v>448.192</v>
      </c>
      <c r="AC14" s="97">
        <f t="shared" si="10"/>
        <v>-995.21</v>
      </c>
      <c r="AD14" s="24"/>
      <c r="AE14" s="24"/>
    </row>
    <row r="15" spans="1:31" ht="12.75">
      <c r="A15" s="22" t="s">
        <v>19</v>
      </c>
      <c r="B15" s="17">
        <v>373.2</v>
      </c>
      <c r="C15" s="79">
        <f t="shared" si="0"/>
        <v>3190.86</v>
      </c>
      <c r="D15" s="68">
        <v>94.962</v>
      </c>
      <c r="E15" s="85">
        <v>1965.99</v>
      </c>
      <c r="F15" s="85">
        <v>954.68</v>
      </c>
      <c r="G15" s="85">
        <v>331.09</v>
      </c>
      <c r="H15" s="92"/>
      <c r="I15" s="35">
        <f t="shared" si="1"/>
        <v>3251.76</v>
      </c>
      <c r="J15" s="87">
        <v>1156.13</v>
      </c>
      <c r="K15" s="87">
        <v>561.39</v>
      </c>
      <c r="L15" s="87">
        <v>194.67</v>
      </c>
      <c r="M15" s="39">
        <f t="shared" si="7"/>
        <v>1912.19</v>
      </c>
      <c r="N15" s="40">
        <f t="shared" si="2"/>
        <v>2007.152</v>
      </c>
      <c r="O15" s="80"/>
      <c r="P15" s="81">
        <f t="shared" si="3"/>
        <v>250.044</v>
      </c>
      <c r="Q15" s="81">
        <f t="shared" si="4"/>
        <v>74.64</v>
      </c>
      <c r="R15" s="81">
        <f t="shared" si="5"/>
        <v>1578.6360000000002</v>
      </c>
      <c r="S15" s="81"/>
      <c r="T15" s="81"/>
      <c r="U15" s="82"/>
      <c r="V15" s="82"/>
      <c r="W15" s="82"/>
      <c r="X15" s="96"/>
      <c r="Y15" s="83">
        <f t="shared" si="6"/>
        <v>1903.3200000000002</v>
      </c>
      <c r="Z15" s="84"/>
      <c r="AA15" s="97">
        <f t="shared" si="8"/>
        <v>1903.3200000000002</v>
      </c>
      <c r="AB15" s="97">
        <f t="shared" si="9"/>
        <v>103.83199999999988</v>
      </c>
      <c r="AC15" s="97">
        <f t="shared" si="10"/>
        <v>-1339.5700000000002</v>
      </c>
      <c r="AD15" s="24"/>
      <c r="AE15" s="24"/>
    </row>
    <row r="16" spans="1:31" ht="13.5" thickBot="1">
      <c r="A16" s="41" t="s">
        <v>20</v>
      </c>
      <c r="B16" s="17">
        <v>373.2</v>
      </c>
      <c r="C16" s="79">
        <f t="shared" si="0"/>
        <v>3190.86</v>
      </c>
      <c r="D16" s="68">
        <v>94.962</v>
      </c>
      <c r="E16" s="37">
        <v>1965.99</v>
      </c>
      <c r="F16" s="37">
        <v>954.68</v>
      </c>
      <c r="G16" s="37">
        <v>331.09</v>
      </c>
      <c r="H16" s="91"/>
      <c r="I16" s="35">
        <f t="shared" si="1"/>
        <v>3251.76</v>
      </c>
      <c r="J16" s="36">
        <v>1610.35</v>
      </c>
      <c r="K16" s="36">
        <v>781.95</v>
      </c>
      <c r="L16" s="33">
        <v>271.15</v>
      </c>
      <c r="M16" s="39">
        <f t="shared" si="7"/>
        <v>2663.4500000000003</v>
      </c>
      <c r="N16" s="40">
        <f t="shared" si="2"/>
        <v>2758.4120000000003</v>
      </c>
      <c r="O16" s="80"/>
      <c r="P16" s="81">
        <f t="shared" si="3"/>
        <v>250.044</v>
      </c>
      <c r="Q16" s="81">
        <f t="shared" si="4"/>
        <v>74.64</v>
      </c>
      <c r="R16" s="81">
        <f t="shared" si="5"/>
        <v>1578.6360000000002</v>
      </c>
      <c r="S16" s="94"/>
      <c r="T16" s="94"/>
      <c r="U16" s="82"/>
      <c r="V16" s="82"/>
      <c r="W16" s="89"/>
      <c r="X16" s="96"/>
      <c r="Y16" s="83">
        <f t="shared" si="6"/>
        <v>1903.3200000000002</v>
      </c>
      <c r="Z16" s="84"/>
      <c r="AA16" s="97">
        <f t="shared" si="8"/>
        <v>1903.3200000000002</v>
      </c>
      <c r="AB16" s="97">
        <f t="shared" si="9"/>
        <v>855.0920000000001</v>
      </c>
      <c r="AC16" s="97">
        <f t="shared" si="10"/>
        <v>-588.31</v>
      </c>
      <c r="AD16" s="24"/>
      <c r="AE16" s="24"/>
    </row>
    <row r="17" spans="1:31" s="2" customFormat="1" ht="13.5" thickBot="1">
      <c r="A17" s="42" t="s">
        <v>3</v>
      </c>
      <c r="B17" s="43"/>
      <c r="C17" s="43"/>
      <c r="D17" s="44">
        <f>SUM(D10:D16)</f>
        <v>664.734</v>
      </c>
      <c r="E17" s="44">
        <f>SUM(E10:E16)</f>
        <v>15727.929999999998</v>
      </c>
      <c r="F17" s="44">
        <f>SUM(F10:F16)</f>
        <v>7637.47</v>
      </c>
      <c r="G17" s="44">
        <f>SUM(G10:G16)</f>
        <v>2648.72</v>
      </c>
      <c r="H17" s="44">
        <f aca="true" t="shared" si="11" ref="H17:T17">SUM(K10:K16)</f>
        <v>4631.49</v>
      </c>
      <c r="I17" s="44">
        <f t="shared" si="11"/>
        <v>1598.5500000000002</v>
      </c>
      <c r="J17" s="44">
        <f t="shared" si="11"/>
        <v>15613.679999999998</v>
      </c>
      <c r="K17" s="44">
        <f t="shared" si="11"/>
        <v>16278.414</v>
      </c>
      <c r="L17" s="44">
        <f t="shared" si="11"/>
        <v>0</v>
      </c>
      <c r="M17" s="44">
        <f t="shared" si="11"/>
        <v>1750.3080000000002</v>
      </c>
      <c r="N17" s="44">
        <f t="shared" si="11"/>
        <v>522.48</v>
      </c>
      <c r="O17" s="44">
        <f t="shared" si="11"/>
        <v>11050.452000000001</v>
      </c>
      <c r="P17" s="44">
        <f t="shared" si="11"/>
        <v>0</v>
      </c>
      <c r="Q17" s="44">
        <f t="shared" si="11"/>
        <v>0</v>
      </c>
      <c r="R17" s="44">
        <f t="shared" si="11"/>
        <v>0</v>
      </c>
      <c r="S17" s="44">
        <f t="shared" si="11"/>
        <v>0</v>
      </c>
      <c r="T17" s="44">
        <f t="shared" si="11"/>
        <v>0</v>
      </c>
      <c r="U17" s="44">
        <f aca="true" t="shared" si="12" ref="U17:AB17">SUM(U10:U16)</f>
        <v>0</v>
      </c>
      <c r="V17" s="44">
        <f t="shared" si="12"/>
        <v>0</v>
      </c>
      <c r="W17" s="44">
        <f t="shared" si="12"/>
        <v>0</v>
      </c>
      <c r="X17" s="44">
        <f t="shared" si="12"/>
        <v>0</v>
      </c>
      <c r="Y17" s="44">
        <f t="shared" si="12"/>
        <v>13323.24</v>
      </c>
      <c r="Z17" s="44">
        <f t="shared" si="12"/>
        <v>0</v>
      </c>
      <c r="AA17" s="44">
        <f t="shared" si="12"/>
        <v>13323.24</v>
      </c>
      <c r="AB17" s="44">
        <f t="shared" si="12"/>
        <v>2955.173999999999</v>
      </c>
      <c r="AC17" s="44">
        <f>SUM(AC10:AC16)</f>
        <v>-10400.44</v>
      </c>
      <c r="AD17" s="10"/>
      <c r="AE17" s="10"/>
    </row>
    <row r="18" spans="1:31" ht="13.5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24"/>
      <c r="AE18" s="24"/>
    </row>
    <row r="19" spans="1:29" s="2" customFormat="1" ht="13.5" thickBot="1">
      <c r="A19" s="42" t="s">
        <v>53</v>
      </c>
      <c r="B19" s="43"/>
      <c r="C19" s="43"/>
      <c r="D19" s="44">
        <v>9330.22</v>
      </c>
      <c r="E19" s="44">
        <v>263129.61</v>
      </c>
      <c r="F19" s="44">
        <v>181875.86</v>
      </c>
      <c r="G19" s="44">
        <v>45624.38</v>
      </c>
      <c r="H19" s="44">
        <v>71944.81</v>
      </c>
      <c r="I19" s="44">
        <v>490629.85</v>
      </c>
      <c r="J19" s="44">
        <v>216840.97</v>
      </c>
      <c r="K19" s="44">
        <v>151570.93</v>
      </c>
      <c r="L19" s="44">
        <v>38052.74</v>
      </c>
      <c r="M19" s="44">
        <v>406464.64</v>
      </c>
      <c r="N19" s="44">
        <v>534624.38</v>
      </c>
      <c r="O19" s="43">
        <v>0</v>
      </c>
      <c r="P19" s="46">
        <f>P8+P17</f>
        <v>0</v>
      </c>
      <c r="Q19" s="46">
        <f>Q8+Q17</f>
        <v>0</v>
      </c>
      <c r="R19" s="46">
        <f aca="true" t="shared" si="13" ref="R19:AA19">R8+R17</f>
        <v>0</v>
      </c>
      <c r="S19" s="46">
        <f t="shared" si="13"/>
        <v>0</v>
      </c>
      <c r="T19" s="46">
        <f t="shared" si="13"/>
        <v>0</v>
      </c>
      <c r="U19" s="46">
        <f t="shared" si="13"/>
        <v>0</v>
      </c>
      <c r="V19" s="46">
        <f t="shared" si="13"/>
        <v>0</v>
      </c>
      <c r="W19" s="46">
        <f t="shared" si="13"/>
        <v>0</v>
      </c>
      <c r="X19" s="46">
        <f t="shared" si="13"/>
        <v>0</v>
      </c>
      <c r="Y19" s="46">
        <f t="shared" si="13"/>
        <v>13323.24</v>
      </c>
      <c r="Z19" s="46">
        <f t="shared" si="13"/>
        <v>0</v>
      </c>
      <c r="AA19" s="46">
        <f t="shared" si="13"/>
        <v>13323.24</v>
      </c>
      <c r="AB19" s="46">
        <f>AB8+AB17</f>
        <v>2955.173999999999</v>
      </c>
      <c r="AC19" s="46">
        <f>AC8+AC17</f>
        <v>-10400.44</v>
      </c>
    </row>
    <row r="20" spans="1:31" ht="12.75">
      <c r="A20" s="30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4"/>
      <c r="AE20" s="24"/>
    </row>
    <row r="21" spans="1:33" ht="14.25">
      <c r="A21" s="32" t="s">
        <v>66</v>
      </c>
      <c r="B21" s="17">
        <v>373.2</v>
      </c>
      <c r="C21" s="79">
        <f aca="true" t="shared" si="14" ref="C21:C26">B21*8.55</f>
        <v>3190.86</v>
      </c>
      <c r="D21" s="34">
        <v>94.962</v>
      </c>
      <c r="E21" s="98">
        <v>1965.99</v>
      </c>
      <c r="F21" s="98">
        <v>954.68</v>
      </c>
      <c r="G21" s="98">
        <v>331.09</v>
      </c>
      <c r="H21" s="103"/>
      <c r="I21" s="35">
        <f aca="true" t="shared" si="15" ref="I21:I32">SUM(E21:G21)</f>
        <v>3251.76</v>
      </c>
      <c r="J21" s="87">
        <v>1451.45</v>
      </c>
      <c r="K21" s="87">
        <v>758.35</v>
      </c>
      <c r="L21" s="87">
        <v>257.61</v>
      </c>
      <c r="M21" s="39">
        <f aca="true" t="shared" si="16" ref="M21:M32">SUM(J21:L21)</f>
        <v>2467.4100000000003</v>
      </c>
      <c r="N21" s="40">
        <f aca="true" t="shared" si="17" ref="N21:N32">M21+D21</f>
        <v>2562.3720000000003</v>
      </c>
      <c r="O21" s="99"/>
      <c r="P21" s="81">
        <f aca="true" t="shared" si="18" ref="P21:P32">0.67*B21</f>
        <v>250.044</v>
      </c>
      <c r="Q21" s="81">
        <f aca="true" t="shared" si="19" ref="Q21:Q32">B21*0.2</f>
        <v>74.64</v>
      </c>
      <c r="R21" s="81">
        <f aca="true" t="shared" si="20" ref="R21:R32">B21*0.21</f>
        <v>78.372</v>
      </c>
      <c r="S21" s="81">
        <f>(3.25*B21)</f>
        <v>1212.8999999999999</v>
      </c>
      <c r="T21" s="81"/>
      <c r="U21" s="82"/>
      <c r="V21" s="82"/>
      <c r="W21" s="82"/>
      <c r="X21" s="96"/>
      <c r="Y21" s="83">
        <f aca="true" t="shared" si="21" ref="Y21:Y32">SUM(P21:X21)</f>
        <v>1615.956</v>
      </c>
      <c r="Z21" s="84"/>
      <c r="AA21" s="104">
        <f>Y21</f>
        <v>1615.956</v>
      </c>
      <c r="AB21" s="31">
        <f>N21-AA21</f>
        <v>946.4160000000004</v>
      </c>
      <c r="AC21" s="31">
        <f>M21-I21</f>
        <v>-784.3499999999999</v>
      </c>
      <c r="AD21" s="24"/>
      <c r="AE21" s="24"/>
      <c r="AF21" s="24"/>
      <c r="AG21" s="24"/>
    </row>
    <row r="22" spans="1:33" ht="12.75">
      <c r="A22" s="32" t="s">
        <v>67</v>
      </c>
      <c r="B22" s="17">
        <v>373.2</v>
      </c>
      <c r="C22" s="79">
        <f t="shared" si="14"/>
        <v>3190.86</v>
      </c>
      <c r="D22" s="34">
        <v>94.962</v>
      </c>
      <c r="E22" s="85">
        <v>1983.5</v>
      </c>
      <c r="F22" s="85">
        <v>963.29</v>
      </c>
      <c r="G22" s="100">
        <v>334.17</v>
      </c>
      <c r="H22" s="92"/>
      <c r="I22" s="35">
        <f t="shared" si="15"/>
        <v>3280.96</v>
      </c>
      <c r="J22" s="18">
        <v>1622.89</v>
      </c>
      <c r="K22" s="18">
        <v>788.04</v>
      </c>
      <c r="L22" s="18">
        <v>273.26</v>
      </c>
      <c r="M22" s="39">
        <f t="shared" si="16"/>
        <v>2684.1900000000005</v>
      </c>
      <c r="N22" s="40">
        <f t="shared" si="17"/>
        <v>2779.1520000000005</v>
      </c>
      <c r="O22" s="99"/>
      <c r="P22" s="81">
        <f t="shared" si="18"/>
        <v>250.044</v>
      </c>
      <c r="Q22" s="81">
        <f t="shared" si="19"/>
        <v>74.64</v>
      </c>
      <c r="R22" s="81">
        <f t="shared" si="20"/>
        <v>78.372</v>
      </c>
      <c r="S22" s="81">
        <f>(3.25*B22)</f>
        <v>1212.8999999999999</v>
      </c>
      <c r="T22" s="81"/>
      <c r="U22" s="82"/>
      <c r="V22" s="82"/>
      <c r="W22" s="82">
        <f>18+18</f>
        <v>36</v>
      </c>
      <c r="X22" s="96"/>
      <c r="Y22" s="83">
        <f t="shared" si="21"/>
        <v>1651.956</v>
      </c>
      <c r="Z22" s="84"/>
      <c r="AA22" s="104">
        <f aca="true" t="shared" si="22" ref="AA22:AA32">Y22</f>
        <v>1651.956</v>
      </c>
      <c r="AB22" s="31">
        <f aca="true" t="shared" si="23" ref="AB22:AB32">N22-AA22</f>
        <v>1127.1960000000006</v>
      </c>
      <c r="AC22" s="31">
        <f aca="true" t="shared" si="24" ref="AC22:AC32">M22-I22</f>
        <v>-596.7699999999995</v>
      </c>
      <c r="AD22" s="24"/>
      <c r="AE22" s="24"/>
      <c r="AF22" s="24"/>
      <c r="AG22" s="24"/>
    </row>
    <row r="23" spans="1:33" ht="12.75">
      <c r="A23" s="32" t="s">
        <v>68</v>
      </c>
      <c r="B23" s="17">
        <v>373.2</v>
      </c>
      <c r="C23" s="79">
        <f t="shared" si="14"/>
        <v>3190.86</v>
      </c>
      <c r="D23" s="34">
        <v>94.962</v>
      </c>
      <c r="E23" s="85">
        <v>1984.8</v>
      </c>
      <c r="F23" s="85">
        <v>963.92</v>
      </c>
      <c r="G23" s="85">
        <v>334.39</v>
      </c>
      <c r="H23" s="92"/>
      <c r="I23" s="35">
        <f t="shared" si="15"/>
        <v>3283.1099999999997</v>
      </c>
      <c r="J23" s="18">
        <v>1450.88</v>
      </c>
      <c r="K23" s="18">
        <v>716.77</v>
      </c>
      <c r="L23" s="18">
        <v>247.34</v>
      </c>
      <c r="M23" s="39">
        <f t="shared" si="16"/>
        <v>2414.9900000000002</v>
      </c>
      <c r="N23" s="40">
        <f t="shared" si="17"/>
        <v>2509.952</v>
      </c>
      <c r="O23" s="99"/>
      <c r="P23" s="81">
        <f t="shared" si="18"/>
        <v>250.044</v>
      </c>
      <c r="Q23" s="81">
        <f t="shared" si="19"/>
        <v>74.64</v>
      </c>
      <c r="R23" s="81">
        <f t="shared" si="20"/>
        <v>78.372</v>
      </c>
      <c r="S23" s="81">
        <f aca="true" t="shared" si="25" ref="S23:S32">(4.23*B23)</f>
        <v>1578.6360000000002</v>
      </c>
      <c r="T23" s="81"/>
      <c r="U23" s="82"/>
      <c r="V23" s="82"/>
      <c r="W23" s="82">
        <f>18</f>
        <v>18</v>
      </c>
      <c r="X23" s="96"/>
      <c r="Y23" s="83">
        <f t="shared" si="21"/>
        <v>1999.6920000000002</v>
      </c>
      <c r="Z23" s="84"/>
      <c r="AA23" s="104">
        <f t="shared" si="22"/>
        <v>1999.6920000000002</v>
      </c>
      <c r="AB23" s="31">
        <f t="shared" si="23"/>
        <v>510.26</v>
      </c>
      <c r="AC23" s="31">
        <f t="shared" si="24"/>
        <v>-868.1199999999994</v>
      </c>
      <c r="AD23" s="24"/>
      <c r="AE23" s="24"/>
      <c r="AF23" s="24"/>
      <c r="AG23" s="24"/>
    </row>
    <row r="24" spans="1:33" ht="12.75">
      <c r="A24" s="32" t="s">
        <v>69</v>
      </c>
      <c r="B24" s="17">
        <v>373.2</v>
      </c>
      <c r="C24" s="79">
        <f t="shared" si="14"/>
        <v>3190.86</v>
      </c>
      <c r="D24" s="34">
        <v>94.962</v>
      </c>
      <c r="E24" s="85">
        <v>1984.8</v>
      </c>
      <c r="F24" s="85">
        <v>963.92</v>
      </c>
      <c r="G24" s="85">
        <v>334.39</v>
      </c>
      <c r="H24" s="92"/>
      <c r="I24" s="35">
        <f t="shared" si="15"/>
        <v>3283.1099999999997</v>
      </c>
      <c r="J24" s="18">
        <v>1365.97</v>
      </c>
      <c r="K24" s="18">
        <v>663.29</v>
      </c>
      <c r="L24" s="18">
        <v>230.03</v>
      </c>
      <c r="M24" s="39">
        <f t="shared" si="16"/>
        <v>2259.29</v>
      </c>
      <c r="N24" s="40">
        <f t="shared" si="17"/>
        <v>2354.252</v>
      </c>
      <c r="O24" s="99"/>
      <c r="P24" s="81">
        <f t="shared" si="18"/>
        <v>250.044</v>
      </c>
      <c r="Q24" s="81">
        <f t="shared" si="19"/>
        <v>74.64</v>
      </c>
      <c r="R24" s="81">
        <f t="shared" si="20"/>
        <v>78.372</v>
      </c>
      <c r="S24" s="81">
        <f t="shared" si="25"/>
        <v>1578.6360000000002</v>
      </c>
      <c r="T24" s="81"/>
      <c r="U24" s="82"/>
      <c r="V24" s="82"/>
      <c r="W24" s="82"/>
      <c r="X24" s="96"/>
      <c r="Y24" s="83">
        <f t="shared" si="21"/>
        <v>1981.6920000000002</v>
      </c>
      <c r="Z24" s="84"/>
      <c r="AA24" s="104">
        <f t="shared" si="22"/>
        <v>1981.6920000000002</v>
      </c>
      <c r="AB24" s="31">
        <f t="shared" si="23"/>
        <v>372.5599999999997</v>
      </c>
      <c r="AC24" s="31">
        <f t="shared" si="24"/>
        <v>-1023.8199999999997</v>
      </c>
      <c r="AD24" s="24"/>
      <c r="AE24" s="24"/>
      <c r="AF24" s="24"/>
      <c r="AG24" s="24"/>
    </row>
    <row r="25" spans="1:33" ht="12.75">
      <c r="A25" s="32" t="s">
        <v>70</v>
      </c>
      <c r="B25" s="101">
        <v>373.2</v>
      </c>
      <c r="C25" s="79">
        <f t="shared" si="14"/>
        <v>3190.86</v>
      </c>
      <c r="D25" s="34">
        <v>94.962</v>
      </c>
      <c r="E25" s="85">
        <v>1984.8</v>
      </c>
      <c r="F25" s="85">
        <v>963.92</v>
      </c>
      <c r="G25" s="85">
        <v>334.39</v>
      </c>
      <c r="H25" s="92"/>
      <c r="I25" s="35">
        <f t="shared" si="15"/>
        <v>3283.1099999999997</v>
      </c>
      <c r="J25" s="18">
        <v>1120.63</v>
      </c>
      <c r="K25" s="18">
        <v>544.18</v>
      </c>
      <c r="L25" s="18">
        <v>188.73</v>
      </c>
      <c r="M25" s="39">
        <f t="shared" si="16"/>
        <v>1853.54</v>
      </c>
      <c r="N25" s="40">
        <f t="shared" si="17"/>
        <v>1948.502</v>
      </c>
      <c r="O25" s="99"/>
      <c r="P25" s="81">
        <f t="shared" si="18"/>
        <v>250.044</v>
      </c>
      <c r="Q25" s="81">
        <f t="shared" si="19"/>
        <v>74.64</v>
      </c>
      <c r="R25" s="81">
        <f t="shared" si="20"/>
        <v>78.372</v>
      </c>
      <c r="S25" s="81">
        <f t="shared" si="25"/>
        <v>1578.6360000000002</v>
      </c>
      <c r="T25" s="81"/>
      <c r="U25" s="82"/>
      <c r="V25" s="82"/>
      <c r="W25" s="82"/>
      <c r="X25" s="96"/>
      <c r="Y25" s="83">
        <f t="shared" si="21"/>
        <v>1981.6920000000002</v>
      </c>
      <c r="Z25" s="84"/>
      <c r="AA25" s="104">
        <f t="shared" si="22"/>
        <v>1981.6920000000002</v>
      </c>
      <c r="AB25" s="31">
        <f t="shared" si="23"/>
        <v>-33.19000000000028</v>
      </c>
      <c r="AC25" s="31">
        <f t="shared" si="24"/>
        <v>-1429.5699999999997</v>
      </c>
      <c r="AD25" s="24"/>
      <c r="AE25" s="24"/>
      <c r="AF25" s="24"/>
      <c r="AG25" s="24"/>
    </row>
    <row r="26" spans="1:38" ht="12.75">
      <c r="A26" s="32" t="s">
        <v>21</v>
      </c>
      <c r="B26" s="101">
        <v>373.2</v>
      </c>
      <c r="C26" s="79">
        <f t="shared" si="14"/>
        <v>3190.86</v>
      </c>
      <c r="D26" s="34">
        <v>94.962</v>
      </c>
      <c r="E26" s="85">
        <v>1984.8</v>
      </c>
      <c r="F26" s="85">
        <v>963.92</v>
      </c>
      <c r="G26" s="100">
        <v>334.39</v>
      </c>
      <c r="H26" s="92"/>
      <c r="I26" s="35">
        <f t="shared" si="15"/>
        <v>3283.1099999999997</v>
      </c>
      <c r="J26" s="18">
        <v>492.07</v>
      </c>
      <c r="K26" s="18">
        <v>238.94</v>
      </c>
      <c r="L26" s="17">
        <v>82.87</v>
      </c>
      <c r="M26" s="39">
        <f t="shared" si="16"/>
        <v>813.88</v>
      </c>
      <c r="N26" s="40">
        <f t="shared" si="17"/>
        <v>908.842</v>
      </c>
      <c r="O26" s="99"/>
      <c r="P26" s="81">
        <f t="shared" si="18"/>
        <v>250.044</v>
      </c>
      <c r="Q26" s="81">
        <f t="shared" si="19"/>
        <v>74.64</v>
      </c>
      <c r="R26" s="81">
        <f t="shared" si="20"/>
        <v>78.372</v>
      </c>
      <c r="S26" s="81">
        <f t="shared" si="25"/>
        <v>1578.6360000000002</v>
      </c>
      <c r="T26" s="81"/>
      <c r="U26" s="82"/>
      <c r="V26" s="82"/>
      <c r="W26" s="82"/>
      <c r="X26" s="96"/>
      <c r="Y26" s="83">
        <f t="shared" si="21"/>
        <v>1981.6920000000002</v>
      </c>
      <c r="Z26" s="84"/>
      <c r="AA26" s="104">
        <f t="shared" si="22"/>
        <v>1981.6920000000002</v>
      </c>
      <c r="AB26" s="31">
        <f t="shared" si="23"/>
        <v>-1072.8500000000004</v>
      </c>
      <c r="AC26" s="31">
        <f t="shared" si="24"/>
        <v>-2469.2299999999996</v>
      </c>
      <c r="AD26" s="25"/>
      <c r="AE26" s="24"/>
      <c r="AF26" s="24"/>
      <c r="AG26" s="24"/>
      <c r="AH26" s="24"/>
      <c r="AI26" s="24"/>
      <c r="AJ26" s="24"/>
      <c r="AK26" s="24"/>
      <c r="AL26" s="24"/>
    </row>
    <row r="27" spans="1:34" ht="12.75">
      <c r="A27" s="32" t="s">
        <v>22</v>
      </c>
      <c r="B27" s="17">
        <v>373.2</v>
      </c>
      <c r="C27" s="79">
        <f aca="true" t="shared" si="26" ref="C27:C32">B27*9.51</f>
        <v>3549.1319999999996</v>
      </c>
      <c r="D27" s="34">
        <v>127.0815</v>
      </c>
      <c r="E27" s="85">
        <v>3549.15</v>
      </c>
      <c r="F27" s="85"/>
      <c r="G27" s="85"/>
      <c r="H27" s="92"/>
      <c r="I27" s="35">
        <f t="shared" si="15"/>
        <v>3549.15</v>
      </c>
      <c r="J27" s="18">
        <v>683.14</v>
      </c>
      <c r="K27" s="18">
        <v>331.77</v>
      </c>
      <c r="L27" s="18">
        <v>115.08</v>
      </c>
      <c r="M27" s="39">
        <f t="shared" si="16"/>
        <v>1129.99</v>
      </c>
      <c r="N27" s="40">
        <f t="shared" si="17"/>
        <v>1257.0715</v>
      </c>
      <c r="O27" s="99"/>
      <c r="P27" s="81">
        <f t="shared" si="18"/>
        <v>250.044</v>
      </c>
      <c r="Q27" s="81">
        <f t="shared" si="19"/>
        <v>74.64</v>
      </c>
      <c r="R27" s="81">
        <f t="shared" si="20"/>
        <v>78.372</v>
      </c>
      <c r="S27" s="81">
        <f t="shared" si="25"/>
        <v>1578.6360000000002</v>
      </c>
      <c r="T27" s="81"/>
      <c r="U27" s="82"/>
      <c r="V27" s="82"/>
      <c r="W27" s="82"/>
      <c r="X27" s="96"/>
      <c r="Y27" s="83">
        <f t="shared" si="21"/>
        <v>1981.6920000000002</v>
      </c>
      <c r="Z27" s="84"/>
      <c r="AA27" s="104">
        <f t="shared" si="22"/>
        <v>1981.6920000000002</v>
      </c>
      <c r="AB27" s="31">
        <f t="shared" si="23"/>
        <v>-724.6205000000002</v>
      </c>
      <c r="AC27" s="31">
        <f t="shared" si="24"/>
        <v>-2419.16</v>
      </c>
      <c r="AD27" s="24"/>
      <c r="AE27" s="24"/>
      <c r="AF27" s="24"/>
      <c r="AG27" s="24"/>
      <c r="AH27" s="24"/>
    </row>
    <row r="28" spans="1:33" ht="12.75">
      <c r="A28" s="32" t="s">
        <v>23</v>
      </c>
      <c r="B28" s="17">
        <v>373.2</v>
      </c>
      <c r="C28" s="79">
        <f t="shared" si="26"/>
        <v>3549.1319999999996</v>
      </c>
      <c r="D28" s="34"/>
      <c r="E28" s="102">
        <v>3549.15</v>
      </c>
      <c r="F28" s="85"/>
      <c r="G28" s="85"/>
      <c r="H28" s="92"/>
      <c r="I28" s="35">
        <f t="shared" si="15"/>
        <v>3549.15</v>
      </c>
      <c r="J28" s="18">
        <v>2586.03</v>
      </c>
      <c r="K28" s="18">
        <v>217.87</v>
      </c>
      <c r="L28" s="18">
        <v>75.54</v>
      </c>
      <c r="M28" s="39">
        <f t="shared" si="16"/>
        <v>2879.44</v>
      </c>
      <c r="N28" s="40">
        <f t="shared" si="17"/>
        <v>2879.44</v>
      </c>
      <c r="O28" s="99"/>
      <c r="P28" s="81">
        <f t="shared" si="18"/>
        <v>250.044</v>
      </c>
      <c r="Q28" s="81">
        <f t="shared" si="19"/>
        <v>74.64</v>
      </c>
      <c r="R28" s="81">
        <f t="shared" si="20"/>
        <v>78.372</v>
      </c>
      <c r="S28" s="81">
        <f t="shared" si="25"/>
        <v>1578.6360000000002</v>
      </c>
      <c r="T28" s="81"/>
      <c r="U28" s="82"/>
      <c r="V28" s="82"/>
      <c r="W28" s="82"/>
      <c r="X28" s="96"/>
      <c r="Y28" s="83">
        <f t="shared" si="21"/>
        <v>1981.6920000000002</v>
      </c>
      <c r="Z28" s="84"/>
      <c r="AA28" s="104">
        <f t="shared" si="22"/>
        <v>1981.6920000000002</v>
      </c>
      <c r="AB28" s="31">
        <f t="shared" si="23"/>
        <v>897.7479999999998</v>
      </c>
      <c r="AC28" s="31">
        <f t="shared" si="24"/>
        <v>-669.71</v>
      </c>
      <c r="AD28" s="24"/>
      <c r="AE28" s="24"/>
      <c r="AF28" s="24"/>
      <c r="AG28" s="24"/>
    </row>
    <row r="29" spans="1:35" ht="12.75">
      <c r="A29" s="32" t="s">
        <v>24</v>
      </c>
      <c r="B29" s="17">
        <v>373.2</v>
      </c>
      <c r="C29" s="79">
        <f t="shared" si="26"/>
        <v>3549.1319999999996</v>
      </c>
      <c r="D29" s="34"/>
      <c r="E29" s="102">
        <v>3549.15</v>
      </c>
      <c r="F29" s="85"/>
      <c r="G29" s="85"/>
      <c r="H29" s="92"/>
      <c r="I29" s="35">
        <f t="shared" si="15"/>
        <v>3549.15</v>
      </c>
      <c r="J29" s="18">
        <v>0</v>
      </c>
      <c r="K29" s="18">
        <v>0</v>
      </c>
      <c r="L29" s="18">
        <v>0</v>
      </c>
      <c r="M29" s="39">
        <f t="shared" si="16"/>
        <v>0</v>
      </c>
      <c r="N29" s="40">
        <f t="shared" si="17"/>
        <v>0</v>
      </c>
      <c r="O29" s="99"/>
      <c r="P29" s="81">
        <f t="shared" si="18"/>
        <v>250.044</v>
      </c>
      <c r="Q29" s="81">
        <f t="shared" si="19"/>
        <v>74.64</v>
      </c>
      <c r="R29" s="81">
        <f t="shared" si="20"/>
        <v>78.372</v>
      </c>
      <c r="S29" s="81">
        <f t="shared" si="25"/>
        <v>1578.6360000000002</v>
      </c>
      <c r="T29" s="81"/>
      <c r="U29" s="82">
        <v>7490</v>
      </c>
      <c r="V29" s="82"/>
      <c r="W29" s="82"/>
      <c r="X29" s="96"/>
      <c r="Y29" s="83">
        <f t="shared" si="21"/>
        <v>9471.692000000001</v>
      </c>
      <c r="Z29" s="84"/>
      <c r="AA29" s="104">
        <f t="shared" si="22"/>
        <v>9471.692000000001</v>
      </c>
      <c r="AB29" s="31">
        <f t="shared" si="23"/>
        <v>-9471.692000000001</v>
      </c>
      <c r="AC29" s="31">
        <f t="shared" si="24"/>
        <v>-3549.15</v>
      </c>
      <c r="AD29" s="24"/>
      <c r="AE29" s="24"/>
      <c r="AF29" s="24"/>
      <c r="AG29" s="24"/>
      <c r="AH29" s="24"/>
      <c r="AI29" s="24"/>
    </row>
    <row r="30" spans="1:33" ht="12.75">
      <c r="A30" s="32" t="s">
        <v>18</v>
      </c>
      <c r="B30" s="17">
        <v>373.2</v>
      </c>
      <c r="C30" s="79">
        <f t="shared" si="26"/>
        <v>3549.1319999999996</v>
      </c>
      <c r="D30" s="34"/>
      <c r="E30" s="100">
        <v>3549.15</v>
      </c>
      <c r="F30" s="85"/>
      <c r="G30" s="85"/>
      <c r="H30" s="92"/>
      <c r="I30" s="35">
        <f t="shared" si="15"/>
        <v>3549.15</v>
      </c>
      <c r="J30" s="18">
        <v>1378.53</v>
      </c>
      <c r="K30" s="18">
        <v>3.19</v>
      </c>
      <c r="L30" s="18">
        <v>1.11</v>
      </c>
      <c r="M30" s="39">
        <f t="shared" si="16"/>
        <v>1382.83</v>
      </c>
      <c r="N30" s="40">
        <f t="shared" si="17"/>
        <v>1382.83</v>
      </c>
      <c r="O30" s="99"/>
      <c r="P30" s="81">
        <f t="shared" si="18"/>
        <v>250.044</v>
      </c>
      <c r="Q30" s="81">
        <f t="shared" si="19"/>
        <v>74.64</v>
      </c>
      <c r="R30" s="81">
        <f t="shared" si="20"/>
        <v>78.372</v>
      </c>
      <c r="S30" s="81">
        <f t="shared" si="25"/>
        <v>1578.6360000000002</v>
      </c>
      <c r="T30" s="81"/>
      <c r="U30" s="82">
        <v>840</v>
      </c>
      <c r="V30" s="82"/>
      <c r="W30" s="82"/>
      <c r="X30" s="96"/>
      <c r="Y30" s="83">
        <f t="shared" si="21"/>
        <v>2821.692</v>
      </c>
      <c r="Z30" s="84"/>
      <c r="AA30" s="104">
        <f t="shared" si="22"/>
        <v>2821.692</v>
      </c>
      <c r="AB30" s="31">
        <f t="shared" si="23"/>
        <v>-1438.862</v>
      </c>
      <c r="AC30" s="31">
        <f t="shared" si="24"/>
        <v>-2166.32</v>
      </c>
      <c r="AD30" s="24"/>
      <c r="AE30" s="24"/>
      <c r="AF30" s="24"/>
      <c r="AG30" s="24"/>
    </row>
    <row r="31" spans="1:33" ht="12.75">
      <c r="A31" s="22" t="s">
        <v>19</v>
      </c>
      <c r="B31" s="17">
        <v>373.2</v>
      </c>
      <c r="C31" s="79">
        <f t="shared" si="26"/>
        <v>3549.1319999999996</v>
      </c>
      <c r="D31" s="34"/>
      <c r="E31" s="85">
        <v>3549.15</v>
      </c>
      <c r="F31" s="85"/>
      <c r="G31" s="85"/>
      <c r="H31" s="92"/>
      <c r="I31" s="35">
        <f t="shared" si="15"/>
        <v>3549.15</v>
      </c>
      <c r="J31" s="18">
        <v>1336.73</v>
      </c>
      <c r="K31" s="18">
        <v>1.64</v>
      </c>
      <c r="L31" s="18">
        <v>0.57</v>
      </c>
      <c r="M31" s="39">
        <f t="shared" si="16"/>
        <v>1338.94</v>
      </c>
      <c r="N31" s="40">
        <f t="shared" si="17"/>
        <v>1338.94</v>
      </c>
      <c r="O31" s="99"/>
      <c r="P31" s="81">
        <f t="shared" si="18"/>
        <v>250.044</v>
      </c>
      <c r="Q31" s="81">
        <f t="shared" si="19"/>
        <v>74.64</v>
      </c>
      <c r="R31" s="81">
        <f t="shared" si="20"/>
        <v>78.372</v>
      </c>
      <c r="S31" s="81">
        <f t="shared" si="25"/>
        <v>1578.6360000000002</v>
      </c>
      <c r="T31" s="81"/>
      <c r="U31" s="82"/>
      <c r="V31" s="82"/>
      <c r="W31" s="82">
        <f>54</f>
        <v>54</v>
      </c>
      <c r="X31" s="96"/>
      <c r="Y31" s="83">
        <f t="shared" si="21"/>
        <v>2035.6920000000002</v>
      </c>
      <c r="Z31" s="84"/>
      <c r="AA31" s="104">
        <f t="shared" si="22"/>
        <v>2035.6920000000002</v>
      </c>
      <c r="AB31" s="31">
        <f t="shared" si="23"/>
        <v>-696.7520000000002</v>
      </c>
      <c r="AC31" s="31">
        <f t="shared" si="24"/>
        <v>-2210.21</v>
      </c>
      <c r="AD31" s="24"/>
      <c r="AE31" s="24"/>
      <c r="AF31" s="24"/>
      <c r="AG31" s="24"/>
    </row>
    <row r="32" spans="1:33" ht="13.5" thickBot="1">
      <c r="A32" s="41" t="s">
        <v>20</v>
      </c>
      <c r="B32" s="17">
        <v>373.2</v>
      </c>
      <c r="C32" s="79">
        <f t="shared" si="26"/>
        <v>3549.1319999999996</v>
      </c>
      <c r="D32" s="34"/>
      <c r="E32" s="85">
        <v>3549.15</v>
      </c>
      <c r="F32" s="85"/>
      <c r="G32" s="85"/>
      <c r="H32" s="92"/>
      <c r="I32" s="35">
        <f t="shared" si="15"/>
        <v>3549.15</v>
      </c>
      <c r="J32" s="18">
        <v>1331.8</v>
      </c>
      <c r="K32" s="18">
        <v>3.21</v>
      </c>
      <c r="L32" s="18">
        <v>1.12</v>
      </c>
      <c r="M32" s="39">
        <f t="shared" si="16"/>
        <v>1336.1299999999999</v>
      </c>
      <c r="N32" s="40">
        <f t="shared" si="17"/>
        <v>1336.1299999999999</v>
      </c>
      <c r="O32" s="99"/>
      <c r="P32" s="81">
        <f t="shared" si="18"/>
        <v>250.044</v>
      </c>
      <c r="Q32" s="81">
        <f t="shared" si="19"/>
        <v>74.64</v>
      </c>
      <c r="R32" s="81">
        <f t="shared" si="20"/>
        <v>78.372</v>
      </c>
      <c r="S32" s="81">
        <f t="shared" si="25"/>
        <v>1578.6360000000002</v>
      </c>
      <c r="T32" s="81"/>
      <c r="U32" s="82"/>
      <c r="V32" s="82"/>
      <c r="W32" s="82"/>
      <c r="X32" s="96"/>
      <c r="Y32" s="83">
        <f t="shared" si="21"/>
        <v>1981.6920000000002</v>
      </c>
      <c r="Z32" s="84"/>
      <c r="AA32" s="104">
        <f t="shared" si="22"/>
        <v>1981.6920000000002</v>
      </c>
      <c r="AB32" s="31">
        <f t="shared" si="23"/>
        <v>-645.5620000000004</v>
      </c>
      <c r="AC32" s="31">
        <f t="shared" si="24"/>
        <v>-2213.0200000000004</v>
      </c>
      <c r="AD32" s="24"/>
      <c r="AE32" s="24"/>
      <c r="AF32" s="24"/>
      <c r="AG32" s="24"/>
    </row>
    <row r="33" spans="1:31" s="2" customFormat="1" ht="13.5" thickBot="1">
      <c r="A33" s="42" t="s">
        <v>3</v>
      </c>
      <c r="B33" s="43"/>
      <c r="C33" s="43"/>
      <c r="D33" s="44">
        <f aca="true" t="shared" si="27" ref="D33:AB33">SUM(D21:D32)</f>
        <v>696.8535</v>
      </c>
      <c r="E33" s="44">
        <f t="shared" si="27"/>
        <v>33183.590000000004</v>
      </c>
      <c r="F33" s="44">
        <f t="shared" si="27"/>
        <v>5773.65</v>
      </c>
      <c r="G33" s="44">
        <f t="shared" si="27"/>
        <v>2002.8199999999997</v>
      </c>
      <c r="H33" s="44">
        <f t="shared" si="27"/>
        <v>0</v>
      </c>
      <c r="I33" s="44">
        <f t="shared" si="27"/>
        <v>40960.060000000005</v>
      </c>
      <c r="J33" s="44">
        <f t="shared" si="27"/>
        <v>14820.12</v>
      </c>
      <c r="K33" s="44">
        <f t="shared" si="27"/>
        <v>4267.25</v>
      </c>
      <c r="L33" s="44">
        <f t="shared" si="27"/>
        <v>1473.2599999999998</v>
      </c>
      <c r="M33" s="44">
        <f t="shared" si="27"/>
        <v>20560.629999999997</v>
      </c>
      <c r="N33" s="44">
        <f t="shared" si="27"/>
        <v>21257.483500000002</v>
      </c>
      <c r="O33" s="44">
        <f t="shared" si="27"/>
        <v>0</v>
      </c>
      <c r="P33" s="44">
        <f t="shared" si="27"/>
        <v>3000.528</v>
      </c>
      <c r="Q33" s="44">
        <f t="shared" si="27"/>
        <v>895.68</v>
      </c>
      <c r="R33" s="44">
        <f t="shared" si="27"/>
        <v>940.4639999999998</v>
      </c>
      <c r="S33" s="44">
        <f t="shared" si="27"/>
        <v>18212.16</v>
      </c>
      <c r="T33" s="44">
        <f t="shared" si="27"/>
        <v>0</v>
      </c>
      <c r="U33" s="44">
        <f t="shared" si="27"/>
        <v>8330</v>
      </c>
      <c r="V33" s="44">
        <f t="shared" si="27"/>
        <v>0</v>
      </c>
      <c r="W33" s="44">
        <f t="shared" si="27"/>
        <v>108</v>
      </c>
      <c r="X33" s="44">
        <f t="shared" si="27"/>
        <v>0</v>
      </c>
      <c r="Y33" s="44">
        <f t="shared" si="27"/>
        <v>31486.832000000002</v>
      </c>
      <c r="Z33" s="44">
        <f t="shared" si="27"/>
        <v>0</v>
      </c>
      <c r="AA33" s="44">
        <f t="shared" si="27"/>
        <v>31486.832000000002</v>
      </c>
      <c r="AB33" s="44">
        <f t="shared" si="27"/>
        <v>-10229.348500000002</v>
      </c>
      <c r="AC33" s="44">
        <f>SUM(AC21:AC32)</f>
        <v>-20399.429999999997</v>
      </c>
      <c r="AD33" s="10"/>
      <c r="AE33" s="10"/>
    </row>
    <row r="34" spans="1:31" ht="13.5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24"/>
      <c r="AE34" s="24"/>
    </row>
    <row r="35" spans="1:29" s="2" customFormat="1" ht="13.5" thickBot="1">
      <c r="A35" s="42" t="s">
        <v>53</v>
      </c>
      <c r="B35" s="43"/>
      <c r="C35" s="43"/>
      <c r="D35" s="44">
        <v>9330.22</v>
      </c>
      <c r="E35" s="44">
        <v>263129.61</v>
      </c>
      <c r="F35" s="44">
        <v>181875.86</v>
      </c>
      <c r="G35" s="44">
        <v>45624.38</v>
      </c>
      <c r="H35" s="44">
        <v>71944.81</v>
      </c>
      <c r="I35" s="44">
        <v>490629.85</v>
      </c>
      <c r="J35" s="44">
        <v>216840.97</v>
      </c>
      <c r="K35" s="44">
        <v>151570.93</v>
      </c>
      <c r="L35" s="44">
        <v>38052.74</v>
      </c>
      <c r="M35" s="44">
        <v>406464.64</v>
      </c>
      <c r="N35" s="44">
        <v>534624.38</v>
      </c>
      <c r="O35" s="43">
        <v>0</v>
      </c>
      <c r="P35" s="46">
        <f>P19+P33</f>
        <v>3000.528</v>
      </c>
      <c r="Q35" s="46">
        <f>Q19+Q33</f>
        <v>895.68</v>
      </c>
      <c r="R35" s="46">
        <f aca="true" t="shared" si="28" ref="R35:AA35">R19+R33</f>
        <v>940.4639999999998</v>
      </c>
      <c r="S35" s="46">
        <f t="shared" si="28"/>
        <v>18212.16</v>
      </c>
      <c r="T35" s="46">
        <f t="shared" si="28"/>
        <v>0</v>
      </c>
      <c r="U35" s="46">
        <f t="shared" si="28"/>
        <v>8330</v>
      </c>
      <c r="V35" s="46">
        <f t="shared" si="28"/>
        <v>0</v>
      </c>
      <c r="W35" s="46">
        <f t="shared" si="28"/>
        <v>108</v>
      </c>
      <c r="X35" s="46">
        <f t="shared" si="28"/>
        <v>0</v>
      </c>
      <c r="Y35" s="46">
        <f t="shared" si="28"/>
        <v>44810.072</v>
      </c>
      <c r="Z35" s="46">
        <f t="shared" si="28"/>
        <v>0</v>
      </c>
      <c r="AA35" s="46">
        <f t="shared" si="28"/>
        <v>44810.072</v>
      </c>
      <c r="AB35" s="46">
        <f>AB19+AB33</f>
        <v>-7274.174500000003</v>
      </c>
      <c r="AC35" s="46">
        <f>AC19+AC33</f>
        <v>-30799.869999999995</v>
      </c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209" t="s">
        <v>26</v>
      </c>
      <c r="C1" s="209"/>
      <c r="D1" s="209"/>
      <c r="E1" s="209"/>
      <c r="F1" s="209"/>
      <c r="G1" s="209"/>
      <c r="H1" s="209"/>
    </row>
    <row r="2" spans="2:8" ht="21" customHeight="1">
      <c r="B2" s="209" t="s">
        <v>27</v>
      </c>
      <c r="C2" s="209"/>
      <c r="D2" s="209"/>
      <c r="E2" s="209"/>
      <c r="F2" s="209"/>
      <c r="G2" s="209"/>
      <c r="H2" s="209"/>
    </row>
    <row r="5" spans="1:14" ht="12.75">
      <c r="A5" s="210" t="s">
        <v>65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2.75">
      <c r="A6" s="211" t="s">
        <v>54</v>
      </c>
      <c r="B6" s="211"/>
      <c r="C6" s="211"/>
      <c r="D6" s="211"/>
      <c r="E6" s="211"/>
      <c r="F6" s="211"/>
      <c r="G6" s="211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208" t="s">
        <v>28</v>
      </c>
      <c r="B8" s="208"/>
      <c r="C8" s="208"/>
      <c r="D8" s="208"/>
      <c r="E8" s="208">
        <v>9.51</v>
      </c>
      <c r="F8" s="208"/>
    </row>
    <row r="9" spans="1:15" ht="12.75" customHeight="1">
      <c r="A9" s="157" t="s">
        <v>29</v>
      </c>
      <c r="B9" s="186" t="s">
        <v>0</v>
      </c>
      <c r="C9" s="189" t="s">
        <v>74</v>
      </c>
      <c r="D9" s="192" t="s">
        <v>2</v>
      </c>
      <c r="E9" s="202" t="s">
        <v>30</v>
      </c>
      <c r="F9" s="117"/>
      <c r="G9" s="204" t="s">
        <v>55</v>
      </c>
      <c r="H9" s="205"/>
      <c r="I9" s="177" t="s">
        <v>6</v>
      </c>
      <c r="J9" s="178"/>
      <c r="K9" s="178"/>
      <c r="L9" s="178"/>
      <c r="M9" s="179"/>
      <c r="N9" s="183" t="s">
        <v>31</v>
      </c>
      <c r="O9" s="183" t="s">
        <v>8</v>
      </c>
    </row>
    <row r="10" spans="1:15" ht="12.75">
      <c r="A10" s="158"/>
      <c r="B10" s="187"/>
      <c r="C10" s="190"/>
      <c r="D10" s="193"/>
      <c r="E10" s="203"/>
      <c r="F10" s="119"/>
      <c r="G10" s="206"/>
      <c r="H10" s="207"/>
      <c r="I10" s="180"/>
      <c r="J10" s="181"/>
      <c r="K10" s="181"/>
      <c r="L10" s="181"/>
      <c r="M10" s="182"/>
      <c r="N10" s="184"/>
      <c r="O10" s="184"/>
    </row>
    <row r="11" spans="1:15" ht="26.25" customHeight="1">
      <c r="A11" s="158"/>
      <c r="B11" s="187"/>
      <c r="C11" s="190"/>
      <c r="D11" s="193"/>
      <c r="E11" s="195" t="s">
        <v>32</v>
      </c>
      <c r="F11" s="118"/>
      <c r="G11" s="20" t="s">
        <v>33</v>
      </c>
      <c r="H11" s="196" t="s">
        <v>5</v>
      </c>
      <c r="I11" s="198" t="s">
        <v>34</v>
      </c>
      <c r="J11" s="200" t="s">
        <v>56</v>
      </c>
      <c r="K11" s="200" t="s">
        <v>35</v>
      </c>
      <c r="L11" s="200" t="s">
        <v>15</v>
      </c>
      <c r="M11" s="196" t="s">
        <v>17</v>
      </c>
      <c r="N11" s="184"/>
      <c r="O11" s="184"/>
    </row>
    <row r="12" spans="1:15" ht="66.75" customHeight="1" thickBot="1">
      <c r="A12" s="159"/>
      <c r="B12" s="188"/>
      <c r="C12" s="191"/>
      <c r="D12" s="194"/>
      <c r="E12" s="47" t="s">
        <v>36</v>
      </c>
      <c r="F12" s="48" t="s">
        <v>11</v>
      </c>
      <c r="G12" s="16" t="s">
        <v>57</v>
      </c>
      <c r="H12" s="197"/>
      <c r="I12" s="199"/>
      <c r="J12" s="201"/>
      <c r="K12" s="201"/>
      <c r="L12" s="201"/>
      <c r="M12" s="197"/>
      <c r="N12" s="185"/>
      <c r="O12" s="185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49"/>
      <c r="C14" s="50"/>
      <c r="D14" s="51"/>
      <c r="E14" s="52"/>
      <c r="F14" s="53"/>
      <c r="G14" s="54"/>
      <c r="H14" s="53"/>
      <c r="I14" s="54"/>
      <c r="J14" s="55"/>
      <c r="K14" s="56"/>
      <c r="L14" s="57"/>
      <c r="M14" s="58"/>
      <c r="N14" s="59"/>
      <c r="O14" s="59"/>
      <c r="P14" s="24"/>
      <c r="Q14" s="24"/>
    </row>
    <row r="15" spans="1:17" ht="12.75">
      <c r="A15" s="60" t="s">
        <v>21</v>
      </c>
      <c r="B15" s="61">
        <f>'2012'!B10</f>
        <v>373.2</v>
      </c>
      <c r="C15" s="61">
        <f>'2012'!C10</f>
        <v>3190.86</v>
      </c>
      <c r="D15" s="61">
        <f>'2012'!D10</f>
        <v>94.962</v>
      </c>
      <c r="E15" s="56">
        <f>'2012'!I10</f>
        <v>3251.79</v>
      </c>
      <c r="F15" s="56">
        <v>0</v>
      </c>
      <c r="G15" s="58">
        <f>'2012'!M10</f>
        <v>2170.29</v>
      </c>
      <c r="H15" s="58">
        <f>'2012'!N10</f>
        <v>2265.252</v>
      </c>
      <c r="I15" s="58">
        <f>'2012'!P10</f>
        <v>250.044</v>
      </c>
      <c r="J15" s="58">
        <f>'2012'!Q10</f>
        <v>74.64</v>
      </c>
      <c r="K15" s="58">
        <f>'2012'!R10</f>
        <v>1578.6360000000002</v>
      </c>
      <c r="L15" s="57">
        <f>'2012'!U10+'2012'!V10+'2012'!W10</f>
        <v>0</v>
      </c>
      <c r="M15" s="58">
        <f>'2012'!AA10</f>
        <v>1903.3200000000002</v>
      </c>
      <c r="N15" s="58">
        <f>'2012'!AB10</f>
        <v>361.9319999999998</v>
      </c>
      <c r="O15" s="58">
        <f>'2012'!AC10</f>
        <v>-1081.5</v>
      </c>
      <c r="P15" s="24"/>
      <c r="Q15" s="24"/>
    </row>
    <row r="16" spans="1:17" ht="12.75">
      <c r="A16" s="60" t="s">
        <v>22</v>
      </c>
      <c r="B16" s="61">
        <f>'2012'!B11</f>
        <v>373.2</v>
      </c>
      <c r="C16" s="61">
        <f>'2012'!C11</f>
        <v>3190.86</v>
      </c>
      <c r="D16" s="61">
        <f>'2012'!D11</f>
        <v>94.962</v>
      </c>
      <c r="E16" s="56">
        <f>'2012'!I11</f>
        <v>6503.530000000001</v>
      </c>
      <c r="F16" s="56">
        <v>1</v>
      </c>
      <c r="G16" s="58">
        <f>'2012'!M11</f>
        <v>2178.77</v>
      </c>
      <c r="H16" s="58">
        <f>'2012'!N11</f>
        <v>2273.732</v>
      </c>
      <c r="I16" s="58">
        <f>'2012'!P11</f>
        <v>250.044</v>
      </c>
      <c r="J16" s="58">
        <f>'2012'!Q11</f>
        <v>74.64</v>
      </c>
      <c r="K16" s="58">
        <f>'2012'!R11</f>
        <v>1578.6360000000002</v>
      </c>
      <c r="L16" s="57">
        <f>'2012'!U11+'2012'!V11+'2012'!W11</f>
        <v>0</v>
      </c>
      <c r="M16" s="58">
        <f>'2012'!AA11</f>
        <v>1903.3200000000002</v>
      </c>
      <c r="N16" s="58">
        <f>'2012'!AB11</f>
        <v>370.4119999999998</v>
      </c>
      <c r="O16" s="58">
        <f>'2012'!AC11</f>
        <v>-4324.76</v>
      </c>
      <c r="P16" s="24"/>
      <c r="Q16" s="24"/>
    </row>
    <row r="17" spans="1:17" ht="12.75">
      <c r="A17" s="60" t="s">
        <v>23</v>
      </c>
      <c r="B17" s="61">
        <f>'2012'!B12</f>
        <v>373.2</v>
      </c>
      <c r="C17" s="61">
        <f>'2012'!C12</f>
        <v>3190.86</v>
      </c>
      <c r="D17" s="61">
        <f>'2012'!D12</f>
        <v>94.962</v>
      </c>
      <c r="E17" s="56">
        <f>'2012'!I12</f>
        <v>3251.76</v>
      </c>
      <c r="F17" s="56">
        <v>2</v>
      </c>
      <c r="G17" s="58">
        <f>'2012'!M12</f>
        <v>2171.23</v>
      </c>
      <c r="H17" s="58">
        <f>'2012'!N12</f>
        <v>2266.192</v>
      </c>
      <c r="I17" s="58">
        <f>'2012'!P12</f>
        <v>250.044</v>
      </c>
      <c r="J17" s="58">
        <f>'2012'!Q12</f>
        <v>74.64</v>
      </c>
      <c r="K17" s="58">
        <f>'2012'!R12</f>
        <v>1578.6360000000002</v>
      </c>
      <c r="L17" s="57">
        <f>'2012'!U12+'2012'!V12+'2012'!W12</f>
        <v>0</v>
      </c>
      <c r="M17" s="58">
        <f>'2012'!AA12</f>
        <v>1903.3200000000002</v>
      </c>
      <c r="N17" s="58">
        <f>'2012'!AB12</f>
        <v>362.87199999999984</v>
      </c>
      <c r="O17" s="58">
        <f>'2012'!AC12</f>
        <v>-1080.5300000000002</v>
      </c>
      <c r="P17" s="24"/>
      <c r="Q17" s="24"/>
    </row>
    <row r="18" spans="1:17" ht="12.75">
      <c r="A18" s="60" t="s">
        <v>24</v>
      </c>
      <c r="B18" s="61">
        <f>'2012'!B13</f>
        <v>373.2</v>
      </c>
      <c r="C18" s="61">
        <f>'2012'!C13</f>
        <v>3190.86</v>
      </c>
      <c r="D18" s="61">
        <f>'2012'!D13</f>
        <v>94.962</v>
      </c>
      <c r="E18" s="56">
        <f>'2012'!I13</f>
        <v>3251.76</v>
      </c>
      <c r="F18" s="56">
        <v>3</v>
      </c>
      <c r="G18" s="58">
        <f>'2012'!M13</f>
        <v>2261.2</v>
      </c>
      <c r="H18" s="58">
        <f>'2012'!N13</f>
        <v>2356.162</v>
      </c>
      <c r="I18" s="58">
        <f>'2012'!P13</f>
        <v>250.044</v>
      </c>
      <c r="J18" s="58">
        <f>'2012'!Q13</f>
        <v>74.64</v>
      </c>
      <c r="K18" s="58">
        <f>'2012'!R13</f>
        <v>1578.6360000000002</v>
      </c>
      <c r="L18" s="57">
        <f>'2012'!U13+'2012'!V13+'2012'!W13</f>
        <v>0</v>
      </c>
      <c r="M18" s="58">
        <f>'2012'!AA13</f>
        <v>1903.3200000000002</v>
      </c>
      <c r="N18" s="58">
        <f>'2012'!AB13</f>
        <v>452.84199999999964</v>
      </c>
      <c r="O18" s="58">
        <f>'2012'!AC13</f>
        <v>-990.5600000000004</v>
      </c>
      <c r="P18" s="24"/>
      <c r="Q18" s="24"/>
    </row>
    <row r="19" spans="1:17" ht="12.75">
      <c r="A19" s="60" t="s">
        <v>18</v>
      </c>
      <c r="B19" s="61">
        <f>'2012'!B14</f>
        <v>373.2</v>
      </c>
      <c r="C19" s="61">
        <f>'2012'!C14</f>
        <v>3190.86</v>
      </c>
      <c r="D19" s="61">
        <f>'2012'!D14</f>
        <v>94.962</v>
      </c>
      <c r="E19" s="56">
        <f>'2012'!I14</f>
        <v>3251.76</v>
      </c>
      <c r="F19" s="56">
        <v>4</v>
      </c>
      <c r="G19" s="58">
        <f>'2012'!M14</f>
        <v>2256.55</v>
      </c>
      <c r="H19" s="58">
        <f>'2012'!N14</f>
        <v>2351.512</v>
      </c>
      <c r="I19" s="58">
        <f>'2012'!P14</f>
        <v>250.044</v>
      </c>
      <c r="J19" s="58">
        <f>'2012'!Q14</f>
        <v>74.64</v>
      </c>
      <c r="K19" s="58">
        <f>'2012'!R14</f>
        <v>1578.6360000000002</v>
      </c>
      <c r="L19" s="57">
        <f>'2012'!U14+'2012'!V14+'2012'!W14</f>
        <v>0</v>
      </c>
      <c r="M19" s="58">
        <f>'2012'!AA14</f>
        <v>1903.3200000000002</v>
      </c>
      <c r="N19" s="58">
        <f>'2012'!AB14</f>
        <v>448.192</v>
      </c>
      <c r="O19" s="58">
        <f>'2012'!AC14</f>
        <v>-995.21</v>
      </c>
      <c r="P19" s="24"/>
      <c r="Q19" s="24"/>
    </row>
    <row r="20" spans="1:17" ht="12.75">
      <c r="A20" s="60" t="s">
        <v>19</v>
      </c>
      <c r="B20" s="61">
        <f>'2012'!B15</f>
        <v>373.2</v>
      </c>
      <c r="C20" s="61">
        <f>'2012'!C15</f>
        <v>3190.86</v>
      </c>
      <c r="D20" s="61">
        <f>'2012'!D15</f>
        <v>94.962</v>
      </c>
      <c r="E20" s="56">
        <f>'2012'!I15</f>
        <v>3251.76</v>
      </c>
      <c r="F20" s="56">
        <v>5</v>
      </c>
      <c r="G20" s="58">
        <f>'2012'!M15</f>
        <v>1912.19</v>
      </c>
      <c r="H20" s="58">
        <f>'2012'!N15</f>
        <v>2007.152</v>
      </c>
      <c r="I20" s="58">
        <f>'2012'!P15</f>
        <v>250.044</v>
      </c>
      <c r="J20" s="58">
        <f>'2012'!Q15</f>
        <v>74.64</v>
      </c>
      <c r="K20" s="58">
        <f>'2012'!R15</f>
        <v>1578.6360000000002</v>
      </c>
      <c r="L20" s="57">
        <f>'2012'!U15+'2012'!V15+'2012'!W15</f>
        <v>0</v>
      </c>
      <c r="M20" s="58">
        <f>'2012'!AA15</f>
        <v>1903.3200000000002</v>
      </c>
      <c r="N20" s="58">
        <f>'2012'!AB15</f>
        <v>103.83199999999988</v>
      </c>
      <c r="O20" s="58">
        <f>'2012'!AC15</f>
        <v>-1339.5700000000002</v>
      </c>
      <c r="P20" s="24"/>
      <c r="Q20" s="24"/>
    </row>
    <row r="21" spans="1:17" ht="13.5" thickBot="1">
      <c r="A21" s="60" t="s">
        <v>20</v>
      </c>
      <c r="B21" s="61">
        <f>'2012'!B16</f>
        <v>373.2</v>
      </c>
      <c r="C21" s="61">
        <f>'2012'!C16</f>
        <v>3190.86</v>
      </c>
      <c r="D21" s="61">
        <f>'2012'!D16</f>
        <v>94.962</v>
      </c>
      <c r="E21" s="56">
        <f>'2012'!I16</f>
        <v>3251.76</v>
      </c>
      <c r="F21" s="56">
        <v>6</v>
      </c>
      <c r="G21" s="58">
        <f>'2012'!M16</f>
        <v>2663.4500000000003</v>
      </c>
      <c r="H21" s="58">
        <f>'2012'!N16</f>
        <v>2758.4120000000003</v>
      </c>
      <c r="I21" s="58">
        <f>'2012'!P16</f>
        <v>250.044</v>
      </c>
      <c r="J21" s="58">
        <f>'2012'!Q16</f>
        <v>74.64</v>
      </c>
      <c r="K21" s="58">
        <f>'2012'!R16</f>
        <v>1578.6360000000002</v>
      </c>
      <c r="L21" s="57">
        <f>'2012'!U16+'2012'!V16+'2012'!W16</f>
        <v>0</v>
      </c>
      <c r="M21" s="58">
        <f>'2012'!AA16</f>
        <v>1903.3200000000002</v>
      </c>
      <c r="N21" s="58">
        <f>'2012'!AB16</f>
        <v>855.0920000000001</v>
      </c>
      <c r="O21" s="58">
        <f>'2012'!AC16</f>
        <v>-588.31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22336.02</v>
      </c>
      <c r="D22" s="9">
        <f t="shared" si="0"/>
        <v>664.734</v>
      </c>
      <c r="E22" s="9">
        <f t="shared" si="0"/>
        <v>26014.120000000003</v>
      </c>
      <c r="F22" s="9">
        <f t="shared" si="0"/>
        <v>21</v>
      </c>
      <c r="G22" s="9">
        <f t="shared" si="0"/>
        <v>15613.679999999998</v>
      </c>
      <c r="H22" s="9">
        <f t="shared" si="0"/>
        <v>16278.414</v>
      </c>
      <c r="I22" s="9">
        <f t="shared" si="0"/>
        <v>1750.3080000000002</v>
      </c>
      <c r="J22" s="9">
        <f t="shared" si="0"/>
        <v>522.48</v>
      </c>
      <c r="K22" s="9">
        <f t="shared" si="0"/>
        <v>11050.452000000001</v>
      </c>
      <c r="L22" s="9">
        <f t="shared" si="0"/>
        <v>0</v>
      </c>
      <c r="M22" s="9">
        <f t="shared" si="0"/>
        <v>13323.24</v>
      </c>
      <c r="N22" s="9">
        <f t="shared" si="0"/>
        <v>2955.173999999999</v>
      </c>
      <c r="O22" s="9">
        <f t="shared" si="0"/>
        <v>-10400.44</v>
      </c>
      <c r="P22" s="10"/>
      <c r="Q22" s="10"/>
    </row>
    <row r="23" spans="1:17" ht="13.5" thickBot="1">
      <c r="A23" s="172" t="s">
        <v>37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62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22336.02</v>
      </c>
      <c r="D24" s="13">
        <f t="shared" si="1"/>
        <v>664.734</v>
      </c>
      <c r="E24" s="13">
        <f t="shared" si="1"/>
        <v>26014.120000000003</v>
      </c>
      <c r="F24" s="13">
        <f t="shared" si="1"/>
        <v>21</v>
      </c>
      <c r="G24" s="13">
        <f t="shared" si="1"/>
        <v>15613.679999999998</v>
      </c>
      <c r="H24" s="13">
        <f t="shared" si="1"/>
        <v>16278.414</v>
      </c>
      <c r="I24" s="13">
        <f t="shared" si="1"/>
        <v>1750.3080000000002</v>
      </c>
      <c r="J24" s="13">
        <f t="shared" si="1"/>
        <v>522.48</v>
      </c>
      <c r="K24" s="13">
        <f t="shared" si="1"/>
        <v>11050.452000000001</v>
      </c>
      <c r="L24" s="13">
        <f t="shared" si="1"/>
        <v>0</v>
      </c>
      <c r="M24" s="13">
        <f t="shared" si="1"/>
        <v>13323.24</v>
      </c>
      <c r="N24" s="13">
        <f t="shared" si="1"/>
        <v>2955.173999999999</v>
      </c>
      <c r="O24" s="13">
        <f>O22</f>
        <v>-10400.44</v>
      </c>
      <c r="P24" s="14"/>
      <c r="Q24" s="10"/>
    </row>
    <row r="25" spans="1:17" ht="12.75">
      <c r="A25" s="1" t="s">
        <v>72</v>
      </c>
      <c r="B25" s="49"/>
      <c r="C25" s="50"/>
      <c r="D25" s="51"/>
      <c r="E25" s="52"/>
      <c r="F25" s="53"/>
      <c r="G25" s="54"/>
      <c r="H25" s="53"/>
      <c r="I25" s="54"/>
      <c r="J25" s="55"/>
      <c r="K25" s="56"/>
      <c r="L25" s="57"/>
      <c r="M25" s="58"/>
      <c r="N25" s="59"/>
      <c r="O25" s="59"/>
      <c r="P25" s="24"/>
      <c r="Q25" s="24"/>
    </row>
    <row r="26" spans="1:17" ht="12.75">
      <c r="A26" s="60" t="s">
        <v>66</v>
      </c>
      <c r="B26" s="105">
        <f>'2012'!B21</f>
        <v>373.2</v>
      </c>
      <c r="C26" s="50">
        <f>'2012'!C21</f>
        <v>3190.86</v>
      </c>
      <c r="D26" s="106">
        <f>'2012'!D21</f>
        <v>94.962</v>
      </c>
      <c r="E26" s="52">
        <f>'2012'!I21</f>
        <v>3251.76</v>
      </c>
      <c r="F26" s="107">
        <f>'2012'!H21</f>
        <v>0</v>
      </c>
      <c r="G26" s="108">
        <f>'2012'!M21</f>
        <v>2467.4100000000003</v>
      </c>
      <c r="H26" s="53">
        <f>'2012'!N21</f>
        <v>2562.3720000000003</v>
      </c>
      <c r="I26" s="108">
        <f>'2012'!P21</f>
        <v>250.044</v>
      </c>
      <c r="J26" s="108">
        <f>'2012'!Q21</f>
        <v>74.64</v>
      </c>
      <c r="K26" s="109">
        <f>'2012'!R21+'2012'!S21</f>
        <v>1291.272</v>
      </c>
      <c r="L26" s="57">
        <f>'2012'!U21+'2012'!V21+'2012'!W21</f>
        <v>0</v>
      </c>
      <c r="M26" s="58">
        <f>'2012'!AA21</f>
        <v>1615.956</v>
      </c>
      <c r="N26" s="58">
        <f>'2012'!AB21</f>
        <v>946.4160000000004</v>
      </c>
      <c r="O26" s="58">
        <f>'2012'!AC21</f>
        <v>-784.3499999999999</v>
      </c>
      <c r="P26" s="24"/>
      <c r="Q26" s="24"/>
    </row>
    <row r="27" spans="1:17" ht="12.75">
      <c r="A27" s="60" t="s">
        <v>67</v>
      </c>
      <c r="B27" s="105">
        <f>'2012'!B22</f>
        <v>373.2</v>
      </c>
      <c r="C27" s="50">
        <f>'2012'!C22</f>
        <v>3190.86</v>
      </c>
      <c r="D27" s="106">
        <f>'2012'!D22</f>
        <v>94.962</v>
      </c>
      <c r="E27" s="52">
        <f>'2012'!I22</f>
        <v>3280.96</v>
      </c>
      <c r="F27" s="107">
        <f>'2012'!H22</f>
        <v>0</v>
      </c>
      <c r="G27" s="108">
        <f>'2012'!M22</f>
        <v>2684.1900000000005</v>
      </c>
      <c r="H27" s="53">
        <f>'2012'!N22</f>
        <v>2779.1520000000005</v>
      </c>
      <c r="I27" s="108">
        <f>'2012'!P22</f>
        <v>250.044</v>
      </c>
      <c r="J27" s="108">
        <f>'2012'!Q22</f>
        <v>74.64</v>
      </c>
      <c r="K27" s="109">
        <f>'2012'!R22+'2012'!S22</f>
        <v>1291.272</v>
      </c>
      <c r="L27" s="57">
        <f>'2012'!U22+'2012'!V22+'2012'!W22</f>
        <v>36</v>
      </c>
      <c r="M27" s="58">
        <f>'2012'!AA22</f>
        <v>1651.956</v>
      </c>
      <c r="N27" s="58">
        <f>'2012'!AB22</f>
        <v>1127.1960000000006</v>
      </c>
      <c r="O27" s="58">
        <f>'2012'!AC22</f>
        <v>-596.7699999999995</v>
      </c>
      <c r="P27" s="24"/>
      <c r="Q27" s="24"/>
    </row>
    <row r="28" spans="1:17" ht="12.75">
      <c r="A28" s="60" t="s">
        <v>68</v>
      </c>
      <c r="B28" s="105">
        <f>'2012'!B23</f>
        <v>373.2</v>
      </c>
      <c r="C28" s="50">
        <f>'2012'!C23</f>
        <v>3190.86</v>
      </c>
      <c r="D28" s="106">
        <f>'2012'!D23</f>
        <v>94.962</v>
      </c>
      <c r="E28" s="52">
        <f>'2012'!I23</f>
        <v>3283.1099999999997</v>
      </c>
      <c r="F28" s="107">
        <f>'2012'!H23</f>
        <v>0</v>
      </c>
      <c r="G28" s="108">
        <f>'2012'!M23</f>
        <v>2414.9900000000002</v>
      </c>
      <c r="H28" s="53">
        <f>'2012'!N23</f>
        <v>2509.952</v>
      </c>
      <c r="I28" s="108">
        <f>'2012'!P23</f>
        <v>250.044</v>
      </c>
      <c r="J28" s="108">
        <f>'2012'!Q23</f>
        <v>74.64</v>
      </c>
      <c r="K28" s="109">
        <f>'2012'!R23+'2012'!S23</f>
        <v>1657.0080000000003</v>
      </c>
      <c r="L28" s="57">
        <f>'2012'!U23+'2012'!V23+'2012'!W23</f>
        <v>18</v>
      </c>
      <c r="M28" s="58">
        <f>'2012'!AA23</f>
        <v>1999.6920000000002</v>
      </c>
      <c r="N28" s="58">
        <f>'2012'!AB23</f>
        <v>510.26</v>
      </c>
      <c r="O28" s="58">
        <f>'2012'!AC23</f>
        <v>-868.1199999999994</v>
      </c>
      <c r="P28" s="24"/>
      <c r="Q28" s="24"/>
    </row>
    <row r="29" spans="1:17" ht="12.75">
      <c r="A29" s="60" t="s">
        <v>69</v>
      </c>
      <c r="B29" s="105">
        <f>'2012'!B24</f>
        <v>373.2</v>
      </c>
      <c r="C29" s="50">
        <f>'2012'!C24</f>
        <v>3190.86</v>
      </c>
      <c r="D29" s="106">
        <f>'2012'!D24</f>
        <v>94.962</v>
      </c>
      <c r="E29" s="52">
        <f>'2012'!I24</f>
        <v>3283.1099999999997</v>
      </c>
      <c r="F29" s="107">
        <f>'2012'!H24</f>
        <v>0</v>
      </c>
      <c r="G29" s="108">
        <f>'2012'!M24</f>
        <v>2259.29</v>
      </c>
      <c r="H29" s="53">
        <f>'2012'!N24</f>
        <v>2354.252</v>
      </c>
      <c r="I29" s="108">
        <f>'2012'!P24</f>
        <v>250.044</v>
      </c>
      <c r="J29" s="108">
        <f>'2012'!Q24</f>
        <v>74.64</v>
      </c>
      <c r="K29" s="109">
        <f>'2012'!R24+'2012'!S24</f>
        <v>1657.0080000000003</v>
      </c>
      <c r="L29" s="57">
        <f>'2012'!U24+'2012'!V24+'2012'!W24</f>
        <v>0</v>
      </c>
      <c r="M29" s="58">
        <f>'2012'!AA24</f>
        <v>1981.6920000000002</v>
      </c>
      <c r="N29" s="58">
        <f>'2012'!AB24</f>
        <v>372.5599999999997</v>
      </c>
      <c r="O29" s="58">
        <f>'2012'!AC24</f>
        <v>-1023.8199999999997</v>
      </c>
      <c r="P29" s="24"/>
      <c r="Q29" s="24"/>
    </row>
    <row r="30" spans="1:17" ht="12.75">
      <c r="A30" s="60" t="s">
        <v>70</v>
      </c>
      <c r="B30" s="105">
        <f>'2012'!B25</f>
        <v>373.2</v>
      </c>
      <c r="C30" s="50">
        <f>'2012'!C25</f>
        <v>3190.86</v>
      </c>
      <c r="D30" s="106">
        <f>'2012'!D25</f>
        <v>94.962</v>
      </c>
      <c r="E30" s="52">
        <f>'2012'!I25</f>
        <v>3283.1099999999997</v>
      </c>
      <c r="F30" s="107">
        <f>'2012'!H25</f>
        <v>0</v>
      </c>
      <c r="G30" s="108">
        <f>'2012'!M25</f>
        <v>1853.54</v>
      </c>
      <c r="H30" s="53">
        <f>'2012'!N25</f>
        <v>1948.502</v>
      </c>
      <c r="I30" s="108">
        <f>'2012'!P25</f>
        <v>250.044</v>
      </c>
      <c r="J30" s="108">
        <f>'2012'!Q25</f>
        <v>74.64</v>
      </c>
      <c r="K30" s="109">
        <f>'2012'!R25+'2012'!S25</f>
        <v>1657.0080000000003</v>
      </c>
      <c r="L30" s="57">
        <f>'2012'!U25+'2012'!V25+'2012'!W25</f>
        <v>0</v>
      </c>
      <c r="M30" s="58">
        <f>'2012'!AA25</f>
        <v>1981.6920000000002</v>
      </c>
      <c r="N30" s="58">
        <f>'2012'!AB25</f>
        <v>-33.19000000000028</v>
      </c>
      <c r="O30" s="58">
        <f>'2012'!AC25</f>
        <v>-1429.5699999999997</v>
      </c>
      <c r="P30" s="24"/>
      <c r="Q30" s="24"/>
    </row>
    <row r="31" spans="1:17" ht="12.75">
      <c r="A31" s="60" t="s">
        <v>21</v>
      </c>
      <c r="B31" s="105">
        <f>'2012'!B26</f>
        <v>373.2</v>
      </c>
      <c r="C31" s="50">
        <f>'2012'!C26</f>
        <v>3190.86</v>
      </c>
      <c r="D31" s="106">
        <f>'2012'!D26</f>
        <v>94.962</v>
      </c>
      <c r="E31" s="52">
        <f>'2012'!I26</f>
        <v>3283.1099999999997</v>
      </c>
      <c r="F31" s="107">
        <f>'2012'!H26</f>
        <v>0</v>
      </c>
      <c r="G31" s="108">
        <f>'2012'!M26</f>
        <v>813.88</v>
      </c>
      <c r="H31" s="53">
        <f>'2012'!N26</f>
        <v>908.842</v>
      </c>
      <c r="I31" s="108">
        <f>'2012'!P26</f>
        <v>250.044</v>
      </c>
      <c r="J31" s="108">
        <f>'2012'!Q26</f>
        <v>74.64</v>
      </c>
      <c r="K31" s="109">
        <f>'2012'!R26+'2012'!S26</f>
        <v>1657.0080000000003</v>
      </c>
      <c r="L31" s="57">
        <f>'2012'!U26+'2012'!V26+'2012'!W26</f>
        <v>0</v>
      </c>
      <c r="M31" s="58">
        <f>'2012'!AA26</f>
        <v>1981.6920000000002</v>
      </c>
      <c r="N31" s="58">
        <f>'2012'!AB26</f>
        <v>-1072.8500000000004</v>
      </c>
      <c r="O31" s="58">
        <f>'2012'!AC26</f>
        <v>-2469.2299999999996</v>
      </c>
      <c r="P31" s="24"/>
      <c r="Q31" s="24"/>
    </row>
    <row r="32" spans="1:17" ht="12.75">
      <c r="A32" s="60" t="s">
        <v>22</v>
      </c>
      <c r="B32" s="105">
        <f>'2012'!B27</f>
        <v>373.2</v>
      </c>
      <c r="C32" s="50">
        <f>'2012'!C27</f>
        <v>3549.1319999999996</v>
      </c>
      <c r="D32" s="106">
        <f>'2012'!D27</f>
        <v>127.0815</v>
      </c>
      <c r="E32" s="52">
        <f>'2012'!I27</f>
        <v>3549.15</v>
      </c>
      <c r="F32" s="107">
        <f>'2012'!H27</f>
        <v>0</v>
      </c>
      <c r="G32" s="108">
        <f>'2012'!M27</f>
        <v>1129.99</v>
      </c>
      <c r="H32" s="53">
        <f>'2012'!N27</f>
        <v>1257.0715</v>
      </c>
      <c r="I32" s="108">
        <f>'2012'!P27</f>
        <v>250.044</v>
      </c>
      <c r="J32" s="108">
        <f>'2012'!Q27</f>
        <v>74.64</v>
      </c>
      <c r="K32" s="109">
        <f>'2012'!R27+'2012'!S27</f>
        <v>1657.0080000000003</v>
      </c>
      <c r="L32" s="57">
        <f>'2012'!U27+'2012'!V27+'2012'!W27</f>
        <v>0</v>
      </c>
      <c r="M32" s="58">
        <f>'2012'!AA27</f>
        <v>1981.6920000000002</v>
      </c>
      <c r="N32" s="58">
        <f>'2012'!AB27</f>
        <v>-724.6205000000002</v>
      </c>
      <c r="O32" s="58">
        <f>'2012'!AC27</f>
        <v>-2419.16</v>
      </c>
      <c r="P32" s="24"/>
      <c r="Q32" s="24"/>
    </row>
    <row r="33" spans="1:17" ht="12.75">
      <c r="A33" s="60" t="s">
        <v>23</v>
      </c>
      <c r="B33" s="105">
        <f>'2012'!B28</f>
        <v>373.2</v>
      </c>
      <c r="C33" s="50">
        <f>'2012'!C28</f>
        <v>3549.1319999999996</v>
      </c>
      <c r="D33" s="106">
        <f>'2012'!D28</f>
        <v>0</v>
      </c>
      <c r="E33" s="52">
        <f>'2012'!I28</f>
        <v>3549.15</v>
      </c>
      <c r="F33" s="107">
        <f>'2012'!H28</f>
        <v>0</v>
      </c>
      <c r="G33" s="108">
        <f>'2012'!M28</f>
        <v>2879.44</v>
      </c>
      <c r="H33" s="53">
        <f>'2012'!N28</f>
        <v>2879.44</v>
      </c>
      <c r="I33" s="108">
        <f>'2012'!P28</f>
        <v>250.044</v>
      </c>
      <c r="J33" s="108">
        <f>'2012'!Q28</f>
        <v>74.64</v>
      </c>
      <c r="K33" s="109">
        <f>'2012'!R28+'2012'!S28</f>
        <v>1657.0080000000003</v>
      </c>
      <c r="L33" s="57">
        <f>'2012'!U28+'2012'!V28+'2012'!W28</f>
        <v>0</v>
      </c>
      <c r="M33" s="58">
        <f>'2012'!AA28</f>
        <v>1981.6920000000002</v>
      </c>
      <c r="N33" s="58">
        <f>'2012'!AB28</f>
        <v>897.7479999999998</v>
      </c>
      <c r="O33" s="58">
        <f>'2012'!AC28</f>
        <v>-669.71</v>
      </c>
      <c r="P33" s="24"/>
      <c r="Q33" s="24"/>
    </row>
    <row r="34" spans="1:17" ht="12.75">
      <c r="A34" s="60" t="s">
        <v>24</v>
      </c>
      <c r="B34" s="105">
        <f>'2012'!B29</f>
        <v>373.2</v>
      </c>
      <c r="C34" s="50">
        <f>'2012'!C29</f>
        <v>3549.1319999999996</v>
      </c>
      <c r="D34" s="106">
        <f>'2012'!D29</f>
        <v>0</v>
      </c>
      <c r="E34" s="52">
        <f>'2012'!I29</f>
        <v>3549.15</v>
      </c>
      <c r="F34" s="107">
        <f>'2012'!H29</f>
        <v>0</v>
      </c>
      <c r="G34" s="108">
        <f>'2012'!M29</f>
        <v>0</v>
      </c>
      <c r="H34" s="53">
        <f>'2012'!N29</f>
        <v>0</v>
      </c>
      <c r="I34" s="108">
        <f>'2012'!P29</f>
        <v>250.044</v>
      </c>
      <c r="J34" s="108">
        <f>'2012'!Q29</f>
        <v>74.64</v>
      </c>
      <c r="K34" s="109">
        <f>'2012'!R29+'2012'!S29</f>
        <v>1657.0080000000003</v>
      </c>
      <c r="L34" s="57">
        <f>'2012'!U29+'2012'!V29+'2012'!W29</f>
        <v>7490</v>
      </c>
      <c r="M34" s="58">
        <f>'2012'!AA29</f>
        <v>9471.692000000001</v>
      </c>
      <c r="N34" s="58">
        <f>'2012'!AB29</f>
        <v>-9471.692000000001</v>
      </c>
      <c r="O34" s="58">
        <f>'2012'!AC29</f>
        <v>-3549.15</v>
      </c>
      <c r="P34" s="24"/>
      <c r="Q34" s="24"/>
    </row>
    <row r="35" spans="1:17" ht="12.75">
      <c r="A35" s="60" t="s">
        <v>18</v>
      </c>
      <c r="B35" s="105">
        <f>'2012'!B30</f>
        <v>373.2</v>
      </c>
      <c r="C35" s="50">
        <f>'2012'!C30</f>
        <v>3549.1319999999996</v>
      </c>
      <c r="D35" s="106">
        <f>'2012'!D30</f>
        <v>0</v>
      </c>
      <c r="E35" s="52">
        <f>'2012'!I30</f>
        <v>3549.15</v>
      </c>
      <c r="F35" s="107">
        <f>'2012'!H30</f>
        <v>0</v>
      </c>
      <c r="G35" s="108">
        <f>'2012'!M30</f>
        <v>1382.83</v>
      </c>
      <c r="H35" s="53">
        <f>'2012'!N30</f>
        <v>1382.83</v>
      </c>
      <c r="I35" s="108">
        <f>'2012'!P30</f>
        <v>250.044</v>
      </c>
      <c r="J35" s="108">
        <f>'2012'!Q30</f>
        <v>74.64</v>
      </c>
      <c r="K35" s="109">
        <f>'2012'!R30+'2012'!S30</f>
        <v>1657.0080000000003</v>
      </c>
      <c r="L35" s="57">
        <f>'2012'!U30+'2012'!V30+'2012'!W30</f>
        <v>840</v>
      </c>
      <c r="M35" s="58">
        <f>'2012'!AA30</f>
        <v>2821.692</v>
      </c>
      <c r="N35" s="58">
        <f>'2012'!AB30</f>
        <v>-1438.862</v>
      </c>
      <c r="O35" s="58">
        <f>'2012'!AC30</f>
        <v>-2166.32</v>
      </c>
      <c r="P35" s="24"/>
      <c r="Q35" s="24"/>
    </row>
    <row r="36" spans="1:17" ht="12.75">
      <c r="A36" s="60" t="s">
        <v>19</v>
      </c>
      <c r="B36" s="105">
        <f>'2012'!B31</f>
        <v>373.2</v>
      </c>
      <c r="C36" s="50">
        <f>'2012'!C31</f>
        <v>3549.1319999999996</v>
      </c>
      <c r="D36" s="106">
        <f>'2012'!D31</f>
        <v>0</v>
      </c>
      <c r="E36" s="52">
        <f>'2012'!I31</f>
        <v>3549.15</v>
      </c>
      <c r="F36" s="107">
        <f>'2012'!H31</f>
        <v>0</v>
      </c>
      <c r="G36" s="108">
        <f>'2012'!M31</f>
        <v>1338.94</v>
      </c>
      <c r="H36" s="53">
        <f>'2012'!N31</f>
        <v>1338.94</v>
      </c>
      <c r="I36" s="108">
        <f>'2012'!P31</f>
        <v>250.044</v>
      </c>
      <c r="J36" s="108">
        <f>'2012'!Q31</f>
        <v>74.64</v>
      </c>
      <c r="K36" s="109">
        <f>'2012'!R31+'2012'!S31</f>
        <v>1657.0080000000003</v>
      </c>
      <c r="L36" s="57">
        <f>'2012'!U31+'2012'!V31+'2012'!W31</f>
        <v>54</v>
      </c>
      <c r="M36" s="58">
        <f>'2012'!AA31</f>
        <v>2035.6920000000002</v>
      </c>
      <c r="N36" s="58">
        <f>'2012'!AB31</f>
        <v>-696.7520000000002</v>
      </c>
      <c r="O36" s="58">
        <f>'2012'!AC31</f>
        <v>-2210.21</v>
      </c>
      <c r="P36" s="24"/>
      <c r="Q36" s="24"/>
    </row>
    <row r="37" spans="1:17" ht="13.5" thickBot="1">
      <c r="A37" s="60" t="s">
        <v>20</v>
      </c>
      <c r="B37" s="105">
        <f>'2012'!B32</f>
        <v>373.2</v>
      </c>
      <c r="C37" s="50">
        <f>'2012'!C32</f>
        <v>3549.1319999999996</v>
      </c>
      <c r="D37" s="106">
        <f>'2012'!D32</f>
        <v>0</v>
      </c>
      <c r="E37" s="52">
        <f>'2012'!I32</f>
        <v>3549.15</v>
      </c>
      <c r="F37" s="107">
        <f>'2012'!H32</f>
        <v>0</v>
      </c>
      <c r="G37" s="108">
        <f>'2012'!M32</f>
        <v>1336.1299999999999</v>
      </c>
      <c r="H37" s="53">
        <f>'2012'!N32</f>
        <v>1336.1299999999999</v>
      </c>
      <c r="I37" s="108">
        <f>'2012'!P32</f>
        <v>250.044</v>
      </c>
      <c r="J37" s="108">
        <f>'2012'!Q32</f>
        <v>74.64</v>
      </c>
      <c r="K37" s="109">
        <f>'2012'!R32+'2012'!S32</f>
        <v>1657.0080000000003</v>
      </c>
      <c r="L37" s="57">
        <f>'2012'!U32+'2012'!V32+'2012'!W32</f>
        <v>0</v>
      </c>
      <c r="M37" s="58">
        <f>'2012'!AA32</f>
        <v>1981.6920000000002</v>
      </c>
      <c r="N37" s="58">
        <f>'2012'!AB32</f>
        <v>-645.5620000000004</v>
      </c>
      <c r="O37" s="58">
        <f>'2012'!AC32</f>
        <v>-2213.0200000000004</v>
      </c>
      <c r="P37" s="24"/>
      <c r="Q37" s="24"/>
    </row>
    <row r="38" spans="1:17" s="2" customFormat="1" ht="13.5" thickBot="1">
      <c r="A38" s="7" t="s">
        <v>3</v>
      </c>
      <c r="B38" s="8"/>
      <c r="C38" s="9">
        <f aca="true" t="shared" si="2" ref="C38:N38">SUM(C26:C37)</f>
        <v>40439.95199999999</v>
      </c>
      <c r="D38" s="9">
        <f t="shared" si="2"/>
        <v>696.8535</v>
      </c>
      <c r="E38" s="9">
        <f t="shared" si="2"/>
        <v>40960.060000000005</v>
      </c>
      <c r="F38" s="9">
        <f t="shared" si="2"/>
        <v>0</v>
      </c>
      <c r="G38" s="9">
        <f t="shared" si="2"/>
        <v>20560.629999999997</v>
      </c>
      <c r="H38" s="9">
        <f t="shared" si="2"/>
        <v>21257.483500000002</v>
      </c>
      <c r="I38" s="9">
        <f t="shared" si="2"/>
        <v>3000.528</v>
      </c>
      <c r="J38" s="9">
        <f t="shared" si="2"/>
        <v>895.68</v>
      </c>
      <c r="K38" s="9">
        <f t="shared" si="2"/>
        <v>19152.624</v>
      </c>
      <c r="L38" s="9">
        <f t="shared" si="2"/>
        <v>8438</v>
      </c>
      <c r="M38" s="9">
        <f t="shared" si="2"/>
        <v>31486.832000000002</v>
      </c>
      <c r="N38" s="9">
        <f t="shared" si="2"/>
        <v>-10229.348500000002</v>
      </c>
      <c r="O38" s="9">
        <f>SUM(O26:O37)</f>
        <v>-20399.429999999997</v>
      </c>
      <c r="P38" s="10"/>
      <c r="Q38" s="10"/>
    </row>
    <row r="39" spans="1:17" ht="13.5" thickBot="1">
      <c r="A39" s="172" t="s">
        <v>37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62"/>
      <c r="P39" s="24"/>
      <c r="Q39" s="24"/>
    </row>
    <row r="40" spans="1:17" s="2" customFormat="1" ht="13.5" thickBot="1">
      <c r="A40" s="11" t="s">
        <v>25</v>
      </c>
      <c r="B40" s="12"/>
      <c r="C40" s="13">
        <f aca="true" t="shared" si="3" ref="C40:N40">C38+C24</f>
        <v>62775.971999999994</v>
      </c>
      <c r="D40" s="13">
        <f t="shared" si="3"/>
        <v>1361.5875</v>
      </c>
      <c r="E40" s="13">
        <f t="shared" si="3"/>
        <v>66974.18000000001</v>
      </c>
      <c r="F40" s="13">
        <f t="shared" si="3"/>
        <v>21</v>
      </c>
      <c r="G40" s="13">
        <f t="shared" si="3"/>
        <v>36174.31</v>
      </c>
      <c r="H40" s="13">
        <f t="shared" si="3"/>
        <v>37535.89750000001</v>
      </c>
      <c r="I40" s="13">
        <f t="shared" si="3"/>
        <v>4750.836</v>
      </c>
      <c r="J40" s="13">
        <f t="shared" si="3"/>
        <v>1418.1599999999999</v>
      </c>
      <c r="K40" s="13">
        <f t="shared" si="3"/>
        <v>30203.076</v>
      </c>
      <c r="L40" s="13">
        <f t="shared" si="3"/>
        <v>8438</v>
      </c>
      <c r="M40" s="13">
        <f t="shared" si="3"/>
        <v>44810.072</v>
      </c>
      <c r="N40" s="13">
        <f t="shared" si="3"/>
        <v>-7274.174500000003</v>
      </c>
      <c r="O40" s="13">
        <f>O38+O24</f>
        <v>-30799.869999999995</v>
      </c>
      <c r="P40" s="14"/>
      <c r="Q40" s="10"/>
    </row>
    <row r="42" spans="1:17" ht="12.75">
      <c r="A42" s="2" t="s">
        <v>64</v>
      </c>
      <c r="D42" s="63" t="s">
        <v>73</v>
      </c>
      <c r="P42" s="24"/>
      <c r="Q42" s="24"/>
    </row>
    <row r="43" spans="1:17" ht="12.75">
      <c r="A43" s="22" t="s">
        <v>41</v>
      </c>
      <c r="B43" s="22" t="s">
        <v>42</v>
      </c>
      <c r="C43" s="174" t="s">
        <v>43</v>
      </c>
      <c r="D43" s="174"/>
      <c r="P43" s="24"/>
      <c r="Q43" s="24"/>
    </row>
    <row r="44" spans="1:17" ht="12.75">
      <c r="A44" s="64">
        <v>19839.55</v>
      </c>
      <c r="B44" s="64">
        <v>0</v>
      </c>
      <c r="C44" s="175">
        <f>A44-B44</f>
        <v>19839.55</v>
      </c>
      <c r="D44" s="176"/>
      <c r="P44" s="24"/>
      <c r="Q44" s="24"/>
    </row>
    <row r="45" spans="1:17" ht="12.75">
      <c r="A45" s="23"/>
      <c r="P45" s="24"/>
      <c r="Q45" s="24"/>
    </row>
    <row r="46" spans="1:17" ht="12.75">
      <c r="A46" s="21" t="s">
        <v>44</v>
      </c>
      <c r="G46" s="21" t="s">
        <v>45</v>
      </c>
      <c r="P46" s="24"/>
      <c r="Q46" s="24"/>
    </row>
    <row r="47" ht="12.75">
      <c r="A47" s="24"/>
    </row>
    <row r="48" ht="12.75">
      <c r="A48" s="63" t="s">
        <v>58</v>
      </c>
    </row>
    <row r="49" ht="12.75">
      <c r="A49" s="21" t="s">
        <v>59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2013-07-17T15:58:49Z</dcterms:modified>
  <cp:category/>
  <cp:version/>
  <cp:contentType/>
  <cp:contentStatus/>
</cp:coreProperties>
</file>