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<sst xmlns="http://schemas.openxmlformats.org/spreadsheetml/2006/main" count="152" uniqueCount="102">
  <si>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</si>
  <si>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</si>
  <si>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</si>
  <si>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</si>
  <si>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</si>
  <si>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</si>
  <si>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</si>
  <si>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</si>
  <si>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</si>
  <si>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</si>
  <si>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</si>
  <si>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</si>
  <si>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</si>
  <si>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</si>
  <si>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</si>
  <si>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</si>
  <si>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</si>
  <si>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</si>
  <si>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</si>
  <si>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</si>
  <si>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</si>
  <si>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</si>
  <si>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</si>
  <si>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</si>
  <si>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</si>
  <si>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</si>
  <si>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</si>
  <si>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</si>
  <si>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</si>
  <si>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</si>
  <si>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</si>
  <si>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</si>
  <si>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</si>
  <si>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</si>
  <si>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</si>
  <si>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</si>
  <si>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</si>
  <si>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</si>
  <si>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</si>
  <si>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</si>
  <si>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</si>
  <si>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</si>
  <si>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</si>
  <si>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</si>
  <si>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</si>
  <si>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</si>
  <si>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</si>
  <si>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</si>
  <si>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</si>
  <si>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</si>
  <si>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</si>
  <si>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</si>
  <si>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</si>
  <si>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</si>
  <si>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</si>
  <si>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</si>
  <si>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</si>
  <si>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</si>
  <si>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</si>
  <si>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</si>
  <si>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</si>
  <si>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</si>
  <si>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</si>
  <si>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</si>
  <si>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</si>
  <si>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</si>
  <si>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</si>
  <si>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</si>
  <si>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</si>
  <si>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</si>
  <si>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</si>
  <si>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</si>
  <si>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</si>
  <si>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</si>
  <si>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</si>
  <si>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</si>
  <si>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</si>
  <si>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</si>
  <si>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</si>
  <si>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</si>
  <si>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</si>
  <si>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</si>
  <si>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</si>
  <si>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</si>
  <si>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</si>
  <si>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</si>
  <si>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</si>
  <si>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</si>
  <si>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</si>
  <si>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</si>
  <si>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</si>
  <si>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</si>
  <si>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</si>
  <si>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</si>
  <si>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Мира, д.7</t>
  </si>
  <si>
    <t>2012 год</t>
  </si>
  <si>
    <t>Лицевой счет по адресу г. Таштагол, ул. Мира, д.7</t>
  </si>
  <si>
    <t>ИТОГО:</t>
  </si>
  <si>
    <t>*по состоянию на 01.04.2013 г.</t>
  </si>
  <si>
    <t>Тариф по содержанию и тек.ремонту 100 % (7,70 руб.*площадь)</t>
  </si>
  <si>
    <t>на начало отчетного периода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</si>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</sst>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7" fillId="36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4" fontId="8" fillId="0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3" borderId="45" xfId="0" applyNumberFormat="1" applyFont="1" applyFill="1" applyBorder="1" applyAlignment="1">
      <alignment horizontal="center" vertical="center" wrapText="1"/>
    </xf>
    <xf numFmtId="2" fontId="2" fillId="33" borderId="46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38" borderId="53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4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8" borderId="56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0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6" fillId="34" borderId="27" xfId="0" applyNumberFormat="1" applyFont="1" applyFill="1" applyBorder="1" applyAlignment="1">
      <alignment horizontal="right" wrapText="1"/>
    </xf>
    <xf numFmtId="0" fontId="28" fillId="0" borderId="1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39" borderId="21" xfId="0" applyNumberFormat="1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" fillId="0" borderId="66" xfId="0" applyFont="1" applyFill="1" applyBorder="1" applyAlignment="1">
      <alignment horizontal="left"/>
    </xf>
    <xf numFmtId="4" fontId="2" fillId="0" borderId="51" xfId="0" applyNumberFormat="1" applyFont="1" applyFill="1" applyBorder="1" applyAlignment="1">
      <alignment horizontal="right"/>
    </xf>
    <xf numFmtId="4" fontId="2" fillId="0" borderId="67" xfId="0" applyNumberFormat="1" applyFont="1" applyFill="1" applyBorder="1" applyAlignment="1">
      <alignment horizontal="right"/>
    </xf>
    <xf numFmtId="4" fontId="0" fillId="0" borderId="59" xfId="0" applyNumberFormat="1" applyFont="1" applyFill="1" applyBorder="1" applyAlignment="1">
      <alignment horizontal="right" wrapText="1"/>
    </xf>
    <xf numFmtId="4" fontId="6" fillId="0" borderId="60" xfId="34" applyNumberFormat="1" applyFont="1" applyFill="1" applyBorder="1" applyAlignment="1">
      <alignment horizontal="right" vertical="center" wrapText="1"/>
      <protection/>
    </xf>
    <xf numFmtId="4" fontId="6" fillId="0" borderId="30" xfId="34" applyNumberFormat="1" applyFont="1" applyFill="1" applyBorder="1" applyAlignment="1">
      <alignment horizontal="right" vertical="center" wrapText="1"/>
      <protection/>
    </xf>
    <xf numFmtId="4" fontId="0" fillId="0" borderId="59" xfId="0" applyNumberFormat="1" applyFont="1" applyFill="1" applyBorder="1" applyAlignment="1">
      <alignment horizontal="right"/>
    </xf>
    <xf numFmtId="4" fontId="0" fillId="0" borderId="68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59" xfId="0" applyNumberFormat="1" applyFont="1" applyFill="1" applyBorder="1" applyAlignment="1">
      <alignment horizontal="right" vertical="center" wrapText="1"/>
    </xf>
    <xf numFmtId="4" fontId="0" fillId="0" borderId="49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2" fontId="0" fillId="0" borderId="69" xfId="0" applyNumberFormat="1" applyBorder="1" applyAlignment="1">
      <alignment horizontal="center"/>
    </xf>
    <xf numFmtId="4" fontId="6" fillId="0" borderId="13" xfId="34" applyNumberFormat="1" applyFont="1" applyFill="1" applyBorder="1" applyAlignment="1">
      <alignment horizontal="right" vertical="center" wrapText="1"/>
      <protection/>
    </xf>
    <xf numFmtId="4" fontId="0" fillId="0" borderId="7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70" xfId="0" applyNumberFormat="1" applyFont="1" applyFill="1" applyBorder="1" applyAlignment="1">
      <alignment horizontal="right" vertical="center" wrapText="1"/>
    </xf>
    <xf numFmtId="4" fontId="0" fillId="0" borderId="69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J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38" sqref="AW38:BF38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97" t="s">
        <v>96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73" t="s">
        <v>0</v>
      </c>
      <c r="B3" s="199" t="s">
        <v>1</v>
      </c>
      <c r="C3" s="201" t="s">
        <v>2</v>
      </c>
      <c r="D3" s="203" t="s">
        <v>3</v>
      </c>
      <c r="E3" s="173" t="s">
        <v>4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205"/>
      <c r="S3" s="173"/>
      <c r="T3" s="174"/>
      <c r="U3" s="173" t="s">
        <v>5</v>
      </c>
      <c r="V3" s="174"/>
      <c r="W3" s="177" t="s">
        <v>6</v>
      </c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9"/>
      <c r="AJ3" s="183" t="s">
        <v>7</v>
      </c>
      <c r="AK3" s="186" t="s">
        <v>8</v>
      </c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8"/>
      <c r="BF3" s="192" t="s">
        <v>9</v>
      </c>
      <c r="BG3" s="161" t="s">
        <v>10</v>
      </c>
    </row>
    <row r="4" spans="1:59" ht="51.75" customHeight="1" hidden="1" thickBot="1">
      <c r="A4" s="198"/>
      <c r="B4" s="200"/>
      <c r="C4" s="202"/>
      <c r="D4" s="204"/>
      <c r="E4" s="198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7"/>
      <c r="S4" s="175"/>
      <c r="T4" s="176"/>
      <c r="U4" s="175"/>
      <c r="V4" s="176"/>
      <c r="W4" s="180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2"/>
      <c r="AJ4" s="184"/>
      <c r="AK4" s="189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1"/>
      <c r="BF4" s="193"/>
      <c r="BG4" s="162"/>
    </row>
    <row r="5" spans="1:59" ht="19.5" customHeight="1">
      <c r="A5" s="198"/>
      <c r="B5" s="200"/>
      <c r="C5" s="202"/>
      <c r="D5" s="204"/>
      <c r="E5" s="164" t="s">
        <v>11</v>
      </c>
      <c r="F5" s="165"/>
      <c r="G5" s="164" t="s">
        <v>12</v>
      </c>
      <c r="H5" s="165"/>
      <c r="I5" s="164" t="s">
        <v>13</v>
      </c>
      <c r="J5" s="165"/>
      <c r="K5" s="164" t="s">
        <v>14</v>
      </c>
      <c r="L5" s="165"/>
      <c r="M5" s="164" t="s">
        <v>15</v>
      </c>
      <c r="N5" s="165"/>
      <c r="O5" s="168" t="s">
        <v>16</v>
      </c>
      <c r="P5" s="168"/>
      <c r="Q5" s="164" t="s">
        <v>17</v>
      </c>
      <c r="R5" s="165"/>
      <c r="S5" s="168" t="s">
        <v>18</v>
      </c>
      <c r="T5" s="165"/>
      <c r="U5" s="171" t="s">
        <v>19</v>
      </c>
      <c r="V5" s="195" t="s">
        <v>20</v>
      </c>
      <c r="W5" s="157" t="s">
        <v>21</v>
      </c>
      <c r="X5" s="157" t="s">
        <v>22</v>
      </c>
      <c r="Y5" s="157" t="s">
        <v>23</v>
      </c>
      <c r="Z5" s="157" t="s">
        <v>24</v>
      </c>
      <c r="AA5" s="157" t="s">
        <v>25</v>
      </c>
      <c r="AB5" s="157" t="s">
        <v>26</v>
      </c>
      <c r="AC5" s="157" t="s">
        <v>27</v>
      </c>
      <c r="AD5" s="159" t="s">
        <v>28</v>
      </c>
      <c r="AE5" s="159" t="s">
        <v>29</v>
      </c>
      <c r="AF5" s="147" t="s">
        <v>30</v>
      </c>
      <c r="AG5" s="149" t="s">
        <v>31</v>
      </c>
      <c r="AH5" s="151" t="s">
        <v>32</v>
      </c>
      <c r="AI5" s="153" t="s">
        <v>33</v>
      </c>
      <c r="AJ5" s="184"/>
      <c r="AK5" s="155" t="s">
        <v>34</v>
      </c>
      <c r="AL5" s="145" t="s">
        <v>35</v>
      </c>
      <c r="AM5" s="145" t="s">
        <v>36</v>
      </c>
      <c r="AN5" s="133" t="s">
        <v>37</v>
      </c>
      <c r="AO5" s="145" t="s">
        <v>38</v>
      </c>
      <c r="AP5" s="133" t="s">
        <v>39</v>
      </c>
      <c r="AQ5" s="133" t="s">
        <v>40</v>
      </c>
      <c r="AR5" s="133" t="s">
        <v>41</v>
      </c>
      <c r="AS5" s="133" t="s">
        <v>42</v>
      </c>
      <c r="AT5" s="133" t="s">
        <v>43</v>
      </c>
      <c r="AU5" s="139" t="s">
        <v>44</v>
      </c>
      <c r="AV5" s="141" t="s">
        <v>45</v>
      </c>
      <c r="AW5" s="139" t="s">
        <v>46</v>
      </c>
      <c r="AX5" s="143" t="s">
        <v>47</v>
      </c>
      <c r="AY5" s="5"/>
      <c r="AZ5" s="131" t="s">
        <v>48</v>
      </c>
      <c r="BA5" s="133" t="s">
        <v>49</v>
      </c>
      <c r="BB5" s="133" t="s">
        <v>50</v>
      </c>
      <c r="BC5" s="135" t="s">
        <v>51</v>
      </c>
      <c r="BD5" s="137" t="s">
        <v>52</v>
      </c>
      <c r="BE5" s="133" t="s">
        <v>53</v>
      </c>
      <c r="BF5" s="193"/>
      <c r="BG5" s="162"/>
    </row>
    <row r="6" spans="1:59" ht="56.25" customHeight="1" thickBot="1">
      <c r="A6" s="198"/>
      <c r="B6" s="200"/>
      <c r="C6" s="202"/>
      <c r="D6" s="204"/>
      <c r="E6" s="166"/>
      <c r="F6" s="167"/>
      <c r="G6" s="166"/>
      <c r="H6" s="167"/>
      <c r="I6" s="166"/>
      <c r="J6" s="167"/>
      <c r="K6" s="166"/>
      <c r="L6" s="167"/>
      <c r="M6" s="166"/>
      <c r="N6" s="167"/>
      <c r="O6" s="169"/>
      <c r="P6" s="169"/>
      <c r="Q6" s="166"/>
      <c r="R6" s="167"/>
      <c r="S6" s="170"/>
      <c r="T6" s="167"/>
      <c r="U6" s="172"/>
      <c r="V6" s="196"/>
      <c r="W6" s="158"/>
      <c r="X6" s="158"/>
      <c r="Y6" s="158"/>
      <c r="Z6" s="158"/>
      <c r="AA6" s="158"/>
      <c r="AB6" s="158"/>
      <c r="AC6" s="158"/>
      <c r="AD6" s="160"/>
      <c r="AE6" s="160"/>
      <c r="AF6" s="148"/>
      <c r="AG6" s="150"/>
      <c r="AH6" s="152"/>
      <c r="AI6" s="154"/>
      <c r="AJ6" s="185"/>
      <c r="AK6" s="156"/>
      <c r="AL6" s="146"/>
      <c r="AM6" s="146"/>
      <c r="AN6" s="134"/>
      <c r="AO6" s="146"/>
      <c r="AP6" s="134"/>
      <c r="AQ6" s="134"/>
      <c r="AR6" s="134"/>
      <c r="AS6" s="134"/>
      <c r="AT6" s="134"/>
      <c r="AU6" s="140"/>
      <c r="AV6" s="142"/>
      <c r="AW6" s="140"/>
      <c r="AX6" s="144"/>
      <c r="AY6" s="6" t="s">
        <v>54</v>
      </c>
      <c r="AZ6" s="132"/>
      <c r="BA6" s="134"/>
      <c r="BB6" s="134"/>
      <c r="BC6" s="136"/>
      <c r="BD6" s="138"/>
      <c r="BE6" s="134"/>
      <c r="BF6" s="194"/>
      <c r="BG6" s="163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69.1</v>
      </c>
      <c r="C10" s="20">
        <f aca="true" t="shared" si="0" ref="C10:C21">(B10*0.87)+((B10*5.17*0.9*0.9)+(B10*2.51*0.9*0.9))</f>
        <v>489.97427999999996</v>
      </c>
      <c r="D10" s="21">
        <v>70.482</v>
      </c>
      <c r="E10" s="41">
        <v>0</v>
      </c>
      <c r="F10" s="41">
        <v>0</v>
      </c>
      <c r="G10" s="41">
        <v>289.53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118">
        <v>148.36</v>
      </c>
      <c r="N10" s="41">
        <v>0</v>
      </c>
      <c r="O10" s="118">
        <v>57.11</v>
      </c>
      <c r="P10" s="50">
        <v>0</v>
      </c>
      <c r="Q10" s="25">
        <v>0</v>
      </c>
      <c r="R10" s="26">
        <v>0</v>
      </c>
      <c r="S10" s="25">
        <v>0</v>
      </c>
      <c r="T10" s="26">
        <v>0</v>
      </c>
      <c r="U10" s="29">
        <f aca="true" t="shared" si="1" ref="U10:V21">E10+G10+I10+K10+M10+O10+Q10+S10</f>
        <v>495</v>
      </c>
      <c r="V10" s="30">
        <f t="shared" si="1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1">
        <v>0</v>
      </c>
      <c r="AF10" s="31">
        <f>SUM(W10:AE10)</f>
        <v>0</v>
      </c>
      <c r="AG10" s="32">
        <f>AF10+V10+D10</f>
        <v>70.482</v>
      </c>
      <c r="AH10" s="33">
        <f aca="true" t="shared" si="2" ref="AH10:AI21">AC10</f>
        <v>0</v>
      </c>
      <c r="AI10" s="33">
        <f t="shared" si="2"/>
        <v>0</v>
      </c>
      <c r="AJ10" s="119"/>
      <c r="AK10" s="34">
        <f aca="true" t="shared" si="3" ref="AK10:AK21">0.67*B10</f>
        <v>46.297</v>
      </c>
      <c r="AL10" s="34">
        <f aca="true" t="shared" si="4" ref="AL10:AL21">B10*0.2</f>
        <v>13.82</v>
      </c>
      <c r="AM10" s="129">
        <v>0</v>
      </c>
      <c r="AN10" s="129">
        <v>0</v>
      </c>
      <c r="AO10" s="129">
        <v>0</v>
      </c>
      <c r="AP10" s="129">
        <v>0</v>
      </c>
      <c r="AQ10" s="129">
        <v>0</v>
      </c>
      <c r="AR10" s="129">
        <v>0</v>
      </c>
      <c r="AS10" s="129">
        <v>0</v>
      </c>
      <c r="AT10" s="34"/>
      <c r="AU10" s="39"/>
      <c r="AV10" s="120"/>
      <c r="AW10" s="39"/>
      <c r="AX10" s="39"/>
      <c r="AY10" s="49"/>
      <c r="AZ10" s="123"/>
      <c r="BA10" s="35"/>
      <c r="BB10" s="35">
        <f>BA10*0.18</f>
        <v>0</v>
      </c>
      <c r="BC10" s="35">
        <f aca="true" t="shared" si="5" ref="BC10:BC21">SUM(AK10:BB10)</f>
        <v>60.117</v>
      </c>
      <c r="BD10" s="37"/>
      <c r="BE10" s="37">
        <f>BC10</f>
        <v>60.117</v>
      </c>
      <c r="BF10" s="37">
        <f>AG10-BE10</f>
        <v>10.365000000000002</v>
      </c>
      <c r="BG10" s="36">
        <f>AF10-U10</f>
        <v>-495</v>
      </c>
    </row>
    <row r="11" spans="1:59" ht="12.75">
      <c r="A11" s="18" t="s">
        <v>58</v>
      </c>
      <c r="B11" s="19">
        <v>69.1</v>
      </c>
      <c r="C11" s="20">
        <f t="shared" si="0"/>
        <v>489.97427999999996</v>
      </c>
      <c r="D11" s="21">
        <v>70.482</v>
      </c>
      <c r="E11" s="41">
        <v>0</v>
      </c>
      <c r="F11" s="41">
        <v>0</v>
      </c>
      <c r="G11" s="41">
        <v>260.57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118">
        <v>133.26</v>
      </c>
      <c r="N11" s="41">
        <v>0</v>
      </c>
      <c r="O11" s="118">
        <v>57.11</v>
      </c>
      <c r="P11" s="41">
        <v>0</v>
      </c>
      <c r="Q11" s="41">
        <v>0</v>
      </c>
      <c r="R11" s="50">
        <v>0</v>
      </c>
      <c r="S11" s="22">
        <v>0</v>
      </c>
      <c r="T11" s="23">
        <v>0</v>
      </c>
      <c r="U11" s="38">
        <f t="shared" si="1"/>
        <v>450.94</v>
      </c>
      <c r="V11" s="30">
        <f t="shared" si="1"/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2">
        <v>0</v>
      </c>
      <c r="AE11" s="22">
        <v>0</v>
      </c>
      <c r="AF11" s="31">
        <f>SUM(W11:AE11)</f>
        <v>0</v>
      </c>
      <c r="AG11" s="32">
        <f>AF11+V11+D11</f>
        <v>70.482</v>
      </c>
      <c r="AH11" s="33">
        <f t="shared" si="2"/>
        <v>0</v>
      </c>
      <c r="AI11" s="33">
        <f t="shared" si="2"/>
        <v>0</v>
      </c>
      <c r="AJ11" s="119"/>
      <c r="AK11" s="34">
        <f t="shared" si="3"/>
        <v>46.297</v>
      </c>
      <c r="AL11" s="34">
        <f t="shared" si="4"/>
        <v>13.82</v>
      </c>
      <c r="AM11" s="129">
        <v>0</v>
      </c>
      <c r="AN11" s="129">
        <v>0</v>
      </c>
      <c r="AO11" s="129">
        <v>0</v>
      </c>
      <c r="AP11" s="129">
        <v>0</v>
      </c>
      <c r="AQ11" s="129">
        <v>0</v>
      </c>
      <c r="AR11" s="129">
        <v>0</v>
      </c>
      <c r="AS11" s="129">
        <v>0</v>
      </c>
      <c r="AT11" s="34"/>
      <c r="AU11" s="39"/>
      <c r="AV11" s="120"/>
      <c r="AW11" s="39"/>
      <c r="AX11" s="39"/>
      <c r="AY11" s="49"/>
      <c r="AZ11" s="123"/>
      <c r="BA11" s="35"/>
      <c r="BB11" s="35">
        <f>BA11*0.18</f>
        <v>0</v>
      </c>
      <c r="BC11" s="35">
        <f t="shared" si="5"/>
        <v>60.117</v>
      </c>
      <c r="BD11" s="37"/>
      <c r="BE11" s="37">
        <f aca="true" t="shared" si="6" ref="BE11:BE21">BC11</f>
        <v>60.117</v>
      </c>
      <c r="BF11" s="37">
        <f aca="true" t="shared" si="7" ref="BF11:BF21">AG11-BE11</f>
        <v>10.365000000000002</v>
      </c>
      <c r="BG11" s="36">
        <f aca="true" t="shared" si="8" ref="BG11:BG21">AF11-U11</f>
        <v>-450.94</v>
      </c>
    </row>
    <row r="12" spans="1:59" ht="12.75">
      <c r="A12" s="18" t="s">
        <v>59</v>
      </c>
      <c r="B12" s="19">
        <v>69.1</v>
      </c>
      <c r="C12" s="20">
        <f t="shared" si="0"/>
        <v>489.97427999999996</v>
      </c>
      <c r="D12" s="21">
        <v>70.482</v>
      </c>
      <c r="E12" s="41">
        <v>0</v>
      </c>
      <c r="F12" s="41">
        <v>0</v>
      </c>
      <c r="G12" s="41">
        <v>275.05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118">
        <v>133.26</v>
      </c>
      <c r="N12" s="41">
        <v>0</v>
      </c>
      <c r="O12" s="118">
        <v>57.11</v>
      </c>
      <c r="P12" s="41">
        <v>0</v>
      </c>
      <c r="Q12" s="41">
        <v>0</v>
      </c>
      <c r="R12" s="41">
        <v>0</v>
      </c>
      <c r="S12" s="23">
        <v>0</v>
      </c>
      <c r="T12" s="23">
        <v>0</v>
      </c>
      <c r="U12" s="23">
        <f t="shared" si="1"/>
        <v>465.42</v>
      </c>
      <c r="V12" s="42">
        <f t="shared" si="1"/>
        <v>0</v>
      </c>
      <c r="W12" s="43">
        <v>82.59</v>
      </c>
      <c r="X12" s="23">
        <v>250.01</v>
      </c>
      <c r="Y12" s="23">
        <v>0</v>
      </c>
      <c r="Z12" s="23">
        <v>167.93</v>
      </c>
      <c r="AA12" s="23">
        <v>370.26</v>
      </c>
      <c r="AB12" s="23">
        <v>117.98</v>
      </c>
      <c r="AC12" s="23">
        <v>0</v>
      </c>
      <c r="AD12" s="22">
        <v>0</v>
      </c>
      <c r="AE12" s="23">
        <v>0</v>
      </c>
      <c r="AF12" s="44">
        <f>SUM(W12:AE12)</f>
        <v>988.77</v>
      </c>
      <c r="AG12" s="32">
        <f>AF12+V12+D12</f>
        <v>1059.252</v>
      </c>
      <c r="AH12" s="33">
        <f t="shared" si="2"/>
        <v>0</v>
      </c>
      <c r="AI12" s="33">
        <f t="shared" si="2"/>
        <v>0</v>
      </c>
      <c r="AJ12" s="119"/>
      <c r="AK12" s="34">
        <f t="shared" si="3"/>
        <v>46.297</v>
      </c>
      <c r="AL12" s="34">
        <f t="shared" si="4"/>
        <v>13.82</v>
      </c>
      <c r="AM12" s="129">
        <v>0</v>
      </c>
      <c r="AN12" s="129">
        <v>0</v>
      </c>
      <c r="AO12" s="129">
        <v>0</v>
      </c>
      <c r="AP12" s="129">
        <v>0</v>
      </c>
      <c r="AQ12" s="129">
        <v>0</v>
      </c>
      <c r="AR12" s="129">
        <v>0</v>
      </c>
      <c r="AS12" s="129">
        <v>0</v>
      </c>
      <c r="AT12" s="34"/>
      <c r="AU12" s="39"/>
      <c r="AV12" s="120"/>
      <c r="AW12" s="39"/>
      <c r="AX12" s="39"/>
      <c r="AY12" s="49"/>
      <c r="AZ12" s="123"/>
      <c r="BA12" s="35"/>
      <c r="BB12" s="35">
        <f>BA12*0.18</f>
        <v>0</v>
      </c>
      <c r="BC12" s="35">
        <f t="shared" si="5"/>
        <v>60.117</v>
      </c>
      <c r="BD12" s="37"/>
      <c r="BE12" s="37">
        <f t="shared" si="6"/>
        <v>60.117</v>
      </c>
      <c r="BF12" s="37">
        <f t="shared" si="7"/>
        <v>999.135</v>
      </c>
      <c r="BG12" s="36">
        <f t="shared" si="8"/>
        <v>523.3499999999999</v>
      </c>
    </row>
    <row r="13" spans="1:59" ht="12.75">
      <c r="A13" s="18" t="s">
        <v>60</v>
      </c>
      <c r="B13" s="19">
        <v>69.1</v>
      </c>
      <c r="C13" s="20">
        <f t="shared" si="0"/>
        <v>489.97427999999996</v>
      </c>
      <c r="D13" s="21">
        <v>70.482</v>
      </c>
      <c r="E13" s="25">
        <v>0</v>
      </c>
      <c r="F13" s="41">
        <v>0</v>
      </c>
      <c r="G13" s="41">
        <v>275.05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118">
        <v>133.26</v>
      </c>
      <c r="N13" s="41">
        <v>0</v>
      </c>
      <c r="O13" s="118">
        <v>57.11</v>
      </c>
      <c r="P13" s="41">
        <v>0</v>
      </c>
      <c r="Q13" s="40">
        <v>0</v>
      </c>
      <c r="R13" s="24">
        <v>0</v>
      </c>
      <c r="S13" s="27">
        <v>0</v>
      </c>
      <c r="T13" s="28">
        <v>0</v>
      </c>
      <c r="U13" s="38">
        <f t="shared" si="1"/>
        <v>465.42</v>
      </c>
      <c r="V13" s="42">
        <f t="shared" si="1"/>
        <v>0</v>
      </c>
      <c r="W13" s="23">
        <v>64.2</v>
      </c>
      <c r="X13" s="23">
        <v>496.64</v>
      </c>
      <c r="Y13" s="23">
        <v>0</v>
      </c>
      <c r="Z13" s="23">
        <v>130.54</v>
      </c>
      <c r="AA13" s="23">
        <v>434.27</v>
      </c>
      <c r="AB13" s="22">
        <v>154.48</v>
      </c>
      <c r="AC13" s="23">
        <v>0</v>
      </c>
      <c r="AD13" s="22">
        <v>0</v>
      </c>
      <c r="AE13" s="22">
        <v>0</v>
      </c>
      <c r="AF13" s="31">
        <f>SUM(W13:AD13)</f>
        <v>1280.13</v>
      </c>
      <c r="AG13" s="45">
        <f>AF13+V13+D13</f>
        <v>1350.612</v>
      </c>
      <c r="AH13" s="46">
        <f t="shared" si="2"/>
        <v>0</v>
      </c>
      <c r="AI13" s="46">
        <f t="shared" si="2"/>
        <v>0</v>
      </c>
      <c r="AJ13" s="124"/>
      <c r="AK13" s="34">
        <f t="shared" si="3"/>
        <v>46.297</v>
      </c>
      <c r="AL13" s="34">
        <f t="shared" si="4"/>
        <v>13.82</v>
      </c>
      <c r="AM13" s="34">
        <v>0</v>
      </c>
      <c r="AN13" s="34">
        <v>0</v>
      </c>
      <c r="AO13" s="34">
        <v>0</v>
      </c>
      <c r="AP13" s="34">
        <v>0</v>
      </c>
      <c r="AQ13" s="129">
        <v>0</v>
      </c>
      <c r="AR13" s="34">
        <v>0</v>
      </c>
      <c r="AS13" s="129"/>
      <c r="AT13" s="47"/>
      <c r="AU13" s="48"/>
      <c r="AV13" s="48"/>
      <c r="AW13" s="48"/>
      <c r="AX13" s="48"/>
      <c r="AY13" s="49"/>
      <c r="AZ13" s="49"/>
      <c r="BA13" s="47"/>
      <c r="BB13" s="47"/>
      <c r="BC13" s="41">
        <f t="shared" si="5"/>
        <v>60.117</v>
      </c>
      <c r="BD13" s="125"/>
      <c r="BE13" s="37">
        <f t="shared" si="6"/>
        <v>60.117</v>
      </c>
      <c r="BF13" s="37">
        <f t="shared" si="7"/>
        <v>1290.4950000000001</v>
      </c>
      <c r="BG13" s="36">
        <f t="shared" si="8"/>
        <v>814.71</v>
      </c>
    </row>
    <row r="14" spans="1:59" ht="12.75">
      <c r="A14" s="18" t="s">
        <v>61</v>
      </c>
      <c r="B14" s="126">
        <v>69.1</v>
      </c>
      <c r="C14" s="20">
        <f t="shared" si="0"/>
        <v>489.97427999999996</v>
      </c>
      <c r="D14" s="21">
        <v>70.482</v>
      </c>
      <c r="E14" s="121">
        <v>0</v>
      </c>
      <c r="F14" s="41">
        <v>0</v>
      </c>
      <c r="G14" s="41">
        <v>275.05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122">
        <v>133.26</v>
      </c>
      <c r="N14" s="41">
        <v>0</v>
      </c>
      <c r="O14" s="122">
        <v>57.11</v>
      </c>
      <c r="P14" s="41">
        <v>0</v>
      </c>
      <c r="Q14" s="41">
        <v>0</v>
      </c>
      <c r="R14" s="50">
        <v>0</v>
      </c>
      <c r="S14" s="23">
        <v>0</v>
      </c>
      <c r="T14" s="22">
        <v>0</v>
      </c>
      <c r="U14" s="27">
        <f t="shared" si="1"/>
        <v>465.42</v>
      </c>
      <c r="V14" s="51">
        <f>F14+H14+J14+L14+N14++R14+T14</f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43">
        <v>0</v>
      </c>
      <c r="AD14" s="22">
        <v>0</v>
      </c>
      <c r="AE14" s="31">
        <v>0</v>
      </c>
      <c r="AF14" s="52">
        <f>SUM(W14:AE14)</f>
        <v>0</v>
      </c>
      <c r="AG14" s="45">
        <f aca="true" t="shared" si="9" ref="AG14:AG21">D14+V14+AF14</f>
        <v>70.482</v>
      </c>
      <c r="AH14" s="46">
        <f t="shared" si="2"/>
        <v>0</v>
      </c>
      <c r="AI14" s="46">
        <f t="shared" si="2"/>
        <v>0</v>
      </c>
      <c r="AJ14" s="124"/>
      <c r="AK14" s="34">
        <f t="shared" si="3"/>
        <v>46.297</v>
      </c>
      <c r="AL14" s="34">
        <f t="shared" si="4"/>
        <v>13.82</v>
      </c>
      <c r="AM14" s="129">
        <v>0</v>
      </c>
      <c r="AN14" s="129">
        <v>0</v>
      </c>
      <c r="AO14" s="129">
        <v>0</v>
      </c>
      <c r="AP14" s="129">
        <v>0</v>
      </c>
      <c r="AQ14" s="129">
        <v>0</v>
      </c>
      <c r="AR14" s="34">
        <v>0</v>
      </c>
      <c r="AS14" s="129"/>
      <c r="AT14" s="47"/>
      <c r="AU14" s="48"/>
      <c r="AV14" s="48"/>
      <c r="AW14" s="48"/>
      <c r="AX14" s="48"/>
      <c r="AY14" s="49"/>
      <c r="AZ14" s="49"/>
      <c r="BA14" s="47"/>
      <c r="BB14" s="47"/>
      <c r="BC14" s="41">
        <f t="shared" si="5"/>
        <v>60.117</v>
      </c>
      <c r="BD14" s="125"/>
      <c r="BE14" s="37">
        <f t="shared" si="6"/>
        <v>60.117</v>
      </c>
      <c r="BF14" s="37">
        <f t="shared" si="7"/>
        <v>10.365000000000002</v>
      </c>
      <c r="BG14" s="36">
        <f t="shared" si="8"/>
        <v>-465.42</v>
      </c>
    </row>
    <row r="15" spans="1:59" ht="12.75">
      <c r="A15" s="18" t="s">
        <v>62</v>
      </c>
      <c r="B15" s="19">
        <v>69.1</v>
      </c>
      <c r="C15" s="20">
        <f t="shared" si="0"/>
        <v>489.97427999999996</v>
      </c>
      <c r="D15" s="21">
        <v>70.482</v>
      </c>
      <c r="E15" s="53">
        <v>0</v>
      </c>
      <c r="F15" s="53"/>
      <c r="G15" s="53">
        <v>289.53</v>
      </c>
      <c r="H15" s="53"/>
      <c r="I15" s="54">
        <v>0</v>
      </c>
      <c r="J15" s="54"/>
      <c r="K15" s="54">
        <v>0</v>
      </c>
      <c r="L15" s="54"/>
      <c r="M15" s="54">
        <v>140.27</v>
      </c>
      <c r="N15" s="54"/>
      <c r="O15" s="54">
        <v>60.12</v>
      </c>
      <c r="P15" s="54"/>
      <c r="Q15" s="54">
        <v>0</v>
      </c>
      <c r="R15" s="55"/>
      <c r="S15" s="55">
        <v>0</v>
      </c>
      <c r="T15" s="54"/>
      <c r="U15" s="56">
        <f t="shared" si="1"/>
        <v>489.91999999999996</v>
      </c>
      <c r="V15" s="57">
        <f t="shared" si="1"/>
        <v>0</v>
      </c>
      <c r="W15" s="58">
        <v>21.36</v>
      </c>
      <c r="X15" s="53">
        <v>384.61</v>
      </c>
      <c r="Y15" s="53">
        <v>0</v>
      </c>
      <c r="Z15" s="53">
        <v>43.44</v>
      </c>
      <c r="AA15" s="53">
        <v>250.78</v>
      </c>
      <c r="AB15" s="53">
        <v>96.94</v>
      </c>
      <c r="AC15" s="53">
        <v>0</v>
      </c>
      <c r="AD15" s="53">
        <v>0</v>
      </c>
      <c r="AE15" s="59">
        <v>0</v>
      </c>
      <c r="AF15" s="60">
        <f aca="true" t="shared" si="10" ref="AF15:AF21">SUM(W15:AE15)</f>
        <v>797.1300000000001</v>
      </c>
      <c r="AG15" s="45">
        <f t="shared" si="9"/>
        <v>867.6120000000001</v>
      </c>
      <c r="AH15" s="46">
        <f t="shared" si="2"/>
        <v>0</v>
      </c>
      <c r="AI15" s="46">
        <f t="shared" si="2"/>
        <v>0</v>
      </c>
      <c r="AJ15" s="124"/>
      <c r="AK15" s="34">
        <f t="shared" si="3"/>
        <v>46.297</v>
      </c>
      <c r="AL15" s="34">
        <f t="shared" si="4"/>
        <v>13.82</v>
      </c>
      <c r="AM15" s="130">
        <v>0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34"/>
      <c r="AT15" s="47"/>
      <c r="AU15" s="48"/>
      <c r="AV15" s="48"/>
      <c r="AW15" s="48"/>
      <c r="AX15" s="48"/>
      <c r="AY15" s="34"/>
      <c r="AZ15" s="34"/>
      <c r="BA15" s="47"/>
      <c r="BB15" s="47"/>
      <c r="BC15" s="61">
        <f t="shared" si="5"/>
        <v>60.117</v>
      </c>
      <c r="BD15" s="125"/>
      <c r="BE15" s="37">
        <f t="shared" si="6"/>
        <v>60.117</v>
      </c>
      <c r="BF15" s="37">
        <f t="shared" si="7"/>
        <v>807.4950000000001</v>
      </c>
      <c r="BG15" s="36">
        <f t="shared" si="8"/>
        <v>307.21000000000015</v>
      </c>
    </row>
    <row r="16" spans="1:59" ht="12.75">
      <c r="A16" s="18" t="s">
        <v>63</v>
      </c>
      <c r="B16" s="19">
        <v>69.1</v>
      </c>
      <c r="C16" s="20">
        <f t="shared" si="0"/>
        <v>489.97427999999996</v>
      </c>
      <c r="D16" s="21">
        <v>70.482</v>
      </c>
      <c r="E16" s="62"/>
      <c r="F16" s="62"/>
      <c r="G16" s="62">
        <v>289.53</v>
      </c>
      <c r="H16" s="62"/>
      <c r="I16" s="62"/>
      <c r="J16" s="62"/>
      <c r="K16" s="62"/>
      <c r="L16" s="62"/>
      <c r="M16" s="62">
        <v>140.27</v>
      </c>
      <c r="N16" s="62"/>
      <c r="O16" s="62">
        <v>60.12</v>
      </c>
      <c r="P16" s="62"/>
      <c r="Q16" s="62"/>
      <c r="R16" s="62"/>
      <c r="S16" s="63"/>
      <c r="T16" s="58"/>
      <c r="U16" s="64">
        <f t="shared" si="1"/>
        <v>489.91999999999996</v>
      </c>
      <c r="V16" s="65">
        <f t="shared" si="1"/>
        <v>0</v>
      </c>
      <c r="W16" s="66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53"/>
      <c r="AD16" s="62"/>
      <c r="AE16" s="63"/>
      <c r="AF16" s="60">
        <f t="shared" si="10"/>
        <v>0</v>
      </c>
      <c r="AG16" s="67">
        <f t="shared" si="9"/>
        <v>70.482</v>
      </c>
      <c r="AH16" s="46">
        <f t="shared" si="2"/>
        <v>0</v>
      </c>
      <c r="AI16" s="46">
        <f t="shared" si="2"/>
        <v>0</v>
      </c>
      <c r="AJ16" s="124"/>
      <c r="AK16" s="34">
        <f t="shared" si="3"/>
        <v>46.297</v>
      </c>
      <c r="AL16" s="34">
        <f t="shared" si="4"/>
        <v>13.82</v>
      </c>
      <c r="AM16" s="130">
        <v>0</v>
      </c>
      <c r="AN16" s="130">
        <v>0</v>
      </c>
      <c r="AO16" s="130">
        <v>0</v>
      </c>
      <c r="AP16" s="130">
        <v>0</v>
      </c>
      <c r="AQ16" s="130">
        <v>0</v>
      </c>
      <c r="AR16" s="130">
        <v>0</v>
      </c>
      <c r="AS16" s="129"/>
      <c r="AT16" s="47"/>
      <c r="AU16" s="48"/>
      <c r="AV16" s="48"/>
      <c r="AW16" s="48"/>
      <c r="AX16" s="48"/>
      <c r="AY16" s="49"/>
      <c r="AZ16" s="49"/>
      <c r="BA16" s="47"/>
      <c r="BB16" s="47"/>
      <c r="BC16" s="41">
        <f t="shared" si="5"/>
        <v>60.117</v>
      </c>
      <c r="BD16" s="125"/>
      <c r="BE16" s="37">
        <f t="shared" si="6"/>
        <v>60.117</v>
      </c>
      <c r="BF16" s="37">
        <f t="shared" si="7"/>
        <v>10.365000000000002</v>
      </c>
      <c r="BG16" s="36">
        <f t="shared" si="8"/>
        <v>-489.91999999999996</v>
      </c>
    </row>
    <row r="17" spans="1:59" ht="12.75">
      <c r="A17" s="18" t="s">
        <v>64</v>
      </c>
      <c r="B17" s="19">
        <v>69.1</v>
      </c>
      <c r="C17" s="20">
        <f t="shared" si="0"/>
        <v>489.97427999999996</v>
      </c>
      <c r="D17" s="21">
        <v>70.482</v>
      </c>
      <c r="E17" s="62"/>
      <c r="F17" s="62"/>
      <c r="G17" s="62">
        <v>289.53</v>
      </c>
      <c r="H17" s="62"/>
      <c r="I17" s="62"/>
      <c r="J17" s="62"/>
      <c r="K17" s="62"/>
      <c r="L17" s="62"/>
      <c r="M17" s="62">
        <v>140.27</v>
      </c>
      <c r="N17" s="62"/>
      <c r="O17" s="62">
        <v>60.12</v>
      </c>
      <c r="P17" s="62"/>
      <c r="Q17" s="62"/>
      <c r="R17" s="62"/>
      <c r="S17" s="63"/>
      <c r="T17" s="59"/>
      <c r="U17" s="68">
        <f t="shared" si="1"/>
        <v>489.91999999999996</v>
      </c>
      <c r="V17" s="69">
        <f t="shared" si="1"/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/>
      <c r="AD17" s="62"/>
      <c r="AE17" s="63"/>
      <c r="AF17" s="60">
        <f t="shared" si="10"/>
        <v>0</v>
      </c>
      <c r="AG17" s="67">
        <f t="shared" si="9"/>
        <v>70.482</v>
      </c>
      <c r="AH17" s="46">
        <f t="shared" si="2"/>
        <v>0</v>
      </c>
      <c r="AI17" s="46">
        <f t="shared" si="2"/>
        <v>0</v>
      </c>
      <c r="AJ17" s="124"/>
      <c r="AK17" s="34">
        <f t="shared" si="3"/>
        <v>46.297</v>
      </c>
      <c r="AL17" s="34">
        <f t="shared" si="4"/>
        <v>13.82</v>
      </c>
      <c r="AM17" s="130">
        <v>0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29"/>
      <c r="AT17" s="47"/>
      <c r="AU17" s="48"/>
      <c r="AV17" s="48"/>
      <c r="AW17" s="48"/>
      <c r="AX17" s="48"/>
      <c r="AY17" s="49"/>
      <c r="AZ17" s="49"/>
      <c r="BA17" s="47"/>
      <c r="BB17" s="47"/>
      <c r="BC17" s="41">
        <f t="shared" si="5"/>
        <v>60.117</v>
      </c>
      <c r="BD17" s="125"/>
      <c r="BE17" s="37">
        <f t="shared" si="6"/>
        <v>60.117</v>
      </c>
      <c r="BF17" s="37">
        <f t="shared" si="7"/>
        <v>10.365000000000002</v>
      </c>
      <c r="BG17" s="36">
        <f t="shared" si="8"/>
        <v>-489.91999999999996</v>
      </c>
    </row>
    <row r="18" spans="1:59" ht="12.75">
      <c r="A18" s="18" t="s">
        <v>65</v>
      </c>
      <c r="B18" s="19">
        <v>69.1</v>
      </c>
      <c r="C18" s="20">
        <f t="shared" si="0"/>
        <v>489.97427999999996</v>
      </c>
      <c r="D18" s="21">
        <v>70.482</v>
      </c>
      <c r="E18" s="62"/>
      <c r="F18" s="62"/>
      <c r="G18" s="62">
        <v>289.53</v>
      </c>
      <c r="H18" s="62"/>
      <c r="I18" s="62"/>
      <c r="J18" s="62"/>
      <c r="K18" s="62"/>
      <c r="L18" s="62"/>
      <c r="M18" s="62">
        <v>140.27</v>
      </c>
      <c r="N18" s="62"/>
      <c r="O18" s="62">
        <v>60.12</v>
      </c>
      <c r="P18" s="62"/>
      <c r="Q18" s="62"/>
      <c r="R18" s="62"/>
      <c r="S18" s="63"/>
      <c r="T18" s="70"/>
      <c r="U18" s="70">
        <f t="shared" si="1"/>
        <v>489.91999999999996</v>
      </c>
      <c r="V18" s="71">
        <f t="shared" si="1"/>
        <v>0</v>
      </c>
      <c r="W18" s="62">
        <v>10.61</v>
      </c>
      <c r="X18" s="62">
        <v>870.98</v>
      </c>
      <c r="Y18" s="62">
        <v>0</v>
      </c>
      <c r="Z18" s="62">
        <v>21.58</v>
      </c>
      <c r="AA18" s="62">
        <v>453.97</v>
      </c>
      <c r="AB18" s="62">
        <v>189.34</v>
      </c>
      <c r="AC18" s="62"/>
      <c r="AD18" s="62"/>
      <c r="AE18" s="63"/>
      <c r="AF18" s="60">
        <f t="shared" si="10"/>
        <v>1546.48</v>
      </c>
      <c r="AG18" s="67">
        <f t="shared" si="9"/>
        <v>1616.962</v>
      </c>
      <c r="AH18" s="46">
        <f t="shared" si="2"/>
        <v>0</v>
      </c>
      <c r="AI18" s="46">
        <f t="shared" si="2"/>
        <v>0</v>
      </c>
      <c r="AJ18" s="124"/>
      <c r="AK18" s="34">
        <f t="shared" si="3"/>
        <v>46.297</v>
      </c>
      <c r="AL18" s="34">
        <f t="shared" si="4"/>
        <v>13.82</v>
      </c>
      <c r="AM18" s="130">
        <v>0</v>
      </c>
      <c r="AN18" s="130">
        <v>0</v>
      </c>
      <c r="AO18" s="130">
        <v>0</v>
      </c>
      <c r="AP18" s="130">
        <v>0</v>
      </c>
      <c r="AQ18" s="130">
        <v>0</v>
      </c>
      <c r="AR18" s="130">
        <v>0</v>
      </c>
      <c r="AS18" s="129"/>
      <c r="AT18" s="47"/>
      <c r="AU18" s="48"/>
      <c r="AV18" s="48"/>
      <c r="AW18" s="48"/>
      <c r="AX18" s="48"/>
      <c r="AY18" s="49"/>
      <c r="AZ18" s="49"/>
      <c r="BA18" s="47"/>
      <c r="BB18" s="47"/>
      <c r="BC18" s="41">
        <f t="shared" si="5"/>
        <v>60.117</v>
      </c>
      <c r="BD18" s="125"/>
      <c r="BE18" s="37">
        <f t="shared" si="6"/>
        <v>60.117</v>
      </c>
      <c r="BF18" s="37">
        <f t="shared" si="7"/>
        <v>1556.845</v>
      </c>
      <c r="BG18" s="36">
        <f t="shared" si="8"/>
        <v>1056.56</v>
      </c>
    </row>
    <row r="19" spans="1:59" ht="12.75">
      <c r="A19" s="18" t="s">
        <v>66</v>
      </c>
      <c r="B19" s="19">
        <v>69.1</v>
      </c>
      <c r="C19" s="20">
        <f t="shared" si="0"/>
        <v>489.97427999999996</v>
      </c>
      <c r="D19" s="21">
        <v>70.482</v>
      </c>
      <c r="E19" s="53"/>
      <c r="F19" s="53"/>
      <c r="G19" s="53">
        <v>289.53</v>
      </c>
      <c r="H19" s="53"/>
      <c r="I19" s="53"/>
      <c r="J19" s="53"/>
      <c r="K19" s="53"/>
      <c r="L19" s="53"/>
      <c r="M19" s="53">
        <v>140.27</v>
      </c>
      <c r="N19" s="53"/>
      <c r="O19" s="53">
        <v>60.12</v>
      </c>
      <c r="P19" s="53"/>
      <c r="Q19" s="53"/>
      <c r="R19" s="53"/>
      <c r="S19" s="59"/>
      <c r="T19" s="73"/>
      <c r="U19" s="74">
        <f t="shared" si="1"/>
        <v>489.91999999999996</v>
      </c>
      <c r="V19" s="75">
        <f t="shared" si="1"/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/>
      <c r="AD19" s="53"/>
      <c r="AE19" s="59"/>
      <c r="AF19" s="60">
        <f t="shared" si="10"/>
        <v>0</v>
      </c>
      <c r="AG19" s="67">
        <f t="shared" si="9"/>
        <v>70.482</v>
      </c>
      <c r="AH19" s="46">
        <f t="shared" si="2"/>
        <v>0</v>
      </c>
      <c r="AI19" s="46">
        <f t="shared" si="2"/>
        <v>0</v>
      </c>
      <c r="AJ19" s="124"/>
      <c r="AK19" s="34">
        <f t="shared" si="3"/>
        <v>46.297</v>
      </c>
      <c r="AL19" s="34">
        <f t="shared" si="4"/>
        <v>13.82</v>
      </c>
      <c r="AM19" s="130">
        <v>0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  <c r="AT19" s="47"/>
      <c r="AU19" s="48"/>
      <c r="AV19" s="48"/>
      <c r="AW19" s="48"/>
      <c r="AX19" s="48"/>
      <c r="AY19" s="49"/>
      <c r="AZ19" s="49"/>
      <c r="BA19" s="47"/>
      <c r="BB19" s="47"/>
      <c r="BC19" s="41">
        <f t="shared" si="5"/>
        <v>60.117</v>
      </c>
      <c r="BD19" s="125"/>
      <c r="BE19" s="37">
        <f t="shared" si="6"/>
        <v>60.117</v>
      </c>
      <c r="BF19" s="37">
        <f t="shared" si="7"/>
        <v>10.365000000000002</v>
      </c>
      <c r="BG19" s="36">
        <f t="shared" si="8"/>
        <v>-489.91999999999996</v>
      </c>
    </row>
    <row r="20" spans="1:59" ht="12.75">
      <c r="A20" s="18" t="s">
        <v>67</v>
      </c>
      <c r="B20" s="19">
        <v>69.1</v>
      </c>
      <c r="C20" s="20">
        <f t="shared" si="0"/>
        <v>489.97427999999996</v>
      </c>
      <c r="D20" s="21">
        <v>70.482</v>
      </c>
      <c r="E20" s="53"/>
      <c r="F20" s="53"/>
      <c r="G20" s="53">
        <v>289.53</v>
      </c>
      <c r="H20" s="53"/>
      <c r="I20" s="53"/>
      <c r="J20" s="53"/>
      <c r="K20" s="53"/>
      <c r="L20" s="53"/>
      <c r="M20" s="53">
        <v>140.27</v>
      </c>
      <c r="N20" s="53"/>
      <c r="O20" s="53">
        <v>60.12</v>
      </c>
      <c r="P20" s="53"/>
      <c r="Q20" s="53"/>
      <c r="R20" s="53"/>
      <c r="S20" s="59"/>
      <c r="T20" s="73"/>
      <c r="U20" s="74">
        <f t="shared" si="1"/>
        <v>489.91999999999996</v>
      </c>
      <c r="V20" s="75">
        <f t="shared" si="1"/>
        <v>0</v>
      </c>
      <c r="W20" s="53">
        <v>0</v>
      </c>
      <c r="X20" s="53">
        <v>360.92</v>
      </c>
      <c r="Y20" s="53">
        <v>0</v>
      </c>
      <c r="Z20" s="53">
        <v>0</v>
      </c>
      <c r="AA20" s="53">
        <v>174.86</v>
      </c>
      <c r="AB20" s="53">
        <v>74.94</v>
      </c>
      <c r="AC20" s="53"/>
      <c r="AD20" s="53"/>
      <c r="AE20" s="59"/>
      <c r="AF20" s="60">
        <f t="shared" si="10"/>
        <v>610.72</v>
      </c>
      <c r="AG20" s="67">
        <f t="shared" si="9"/>
        <v>681.202</v>
      </c>
      <c r="AH20" s="46">
        <f t="shared" si="2"/>
        <v>0</v>
      </c>
      <c r="AI20" s="46">
        <f t="shared" si="2"/>
        <v>0</v>
      </c>
      <c r="AJ20" s="124"/>
      <c r="AK20" s="34">
        <f t="shared" si="3"/>
        <v>46.297</v>
      </c>
      <c r="AL20" s="34">
        <f t="shared" si="4"/>
        <v>13.82</v>
      </c>
      <c r="AM20" s="130">
        <v>0</v>
      </c>
      <c r="AN20" s="130"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v>0</v>
      </c>
      <c r="AT20" s="47"/>
      <c r="AU20" s="48"/>
      <c r="AV20" s="48"/>
      <c r="AW20" s="48"/>
      <c r="AX20" s="48"/>
      <c r="AY20" s="49"/>
      <c r="AZ20" s="49"/>
      <c r="BA20" s="47"/>
      <c r="BB20" s="47"/>
      <c r="BC20" s="41">
        <f t="shared" si="5"/>
        <v>60.117</v>
      </c>
      <c r="BD20" s="125"/>
      <c r="BE20" s="37">
        <f t="shared" si="6"/>
        <v>60.117</v>
      </c>
      <c r="BF20" s="37">
        <f t="shared" si="7"/>
        <v>621.085</v>
      </c>
      <c r="BG20" s="36">
        <f t="shared" si="8"/>
        <v>120.80000000000007</v>
      </c>
    </row>
    <row r="21" spans="1:59" ht="13.5" thickBot="1">
      <c r="A21" s="18" t="s">
        <v>68</v>
      </c>
      <c r="B21" s="19">
        <v>69.1</v>
      </c>
      <c r="C21" s="20">
        <f t="shared" si="0"/>
        <v>489.97427999999996</v>
      </c>
      <c r="D21" s="21">
        <v>70.482</v>
      </c>
      <c r="E21" s="76"/>
      <c r="F21" s="76"/>
      <c r="G21" s="76">
        <v>289.53</v>
      </c>
      <c r="H21" s="76"/>
      <c r="I21" s="76"/>
      <c r="J21" s="76"/>
      <c r="K21" s="76"/>
      <c r="L21" s="76"/>
      <c r="M21" s="76">
        <v>140.27</v>
      </c>
      <c r="N21" s="76"/>
      <c r="O21" s="76">
        <v>60.12</v>
      </c>
      <c r="P21" s="76"/>
      <c r="Q21" s="76"/>
      <c r="R21" s="76"/>
      <c r="S21" s="77"/>
      <c r="T21" s="78"/>
      <c r="U21" s="74">
        <f t="shared" si="1"/>
        <v>489.91999999999996</v>
      </c>
      <c r="V21" s="75">
        <f t="shared" si="1"/>
        <v>0</v>
      </c>
      <c r="W21" s="53">
        <v>0</v>
      </c>
      <c r="X21" s="53">
        <v>361.57</v>
      </c>
      <c r="Y21" s="53">
        <v>0</v>
      </c>
      <c r="Z21" s="53">
        <v>0</v>
      </c>
      <c r="AA21" s="53">
        <v>175.17</v>
      </c>
      <c r="AB21" s="53">
        <v>75.08</v>
      </c>
      <c r="AC21" s="53"/>
      <c r="AD21" s="53"/>
      <c r="AE21" s="59"/>
      <c r="AF21" s="60">
        <f t="shared" si="10"/>
        <v>611.82</v>
      </c>
      <c r="AG21" s="67">
        <f t="shared" si="9"/>
        <v>682.302</v>
      </c>
      <c r="AH21" s="46">
        <f t="shared" si="2"/>
        <v>0</v>
      </c>
      <c r="AI21" s="46">
        <f t="shared" si="2"/>
        <v>0</v>
      </c>
      <c r="AJ21" s="124"/>
      <c r="AK21" s="34">
        <f t="shared" si="3"/>
        <v>46.297</v>
      </c>
      <c r="AL21" s="34">
        <f t="shared" si="4"/>
        <v>13.82</v>
      </c>
      <c r="AM21" s="130">
        <v>0</v>
      </c>
      <c r="AN21" s="130"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v>0</v>
      </c>
      <c r="AT21" s="47"/>
      <c r="AU21" s="48"/>
      <c r="AV21" s="48"/>
      <c r="AW21" s="48"/>
      <c r="AX21" s="48"/>
      <c r="AY21" s="49"/>
      <c r="AZ21" s="49"/>
      <c r="BA21" s="47"/>
      <c r="BB21" s="47"/>
      <c r="BC21" s="41">
        <f t="shared" si="5"/>
        <v>60.117</v>
      </c>
      <c r="BD21" s="125"/>
      <c r="BE21" s="37">
        <f t="shared" si="6"/>
        <v>60.117</v>
      </c>
      <c r="BF21" s="37">
        <f t="shared" si="7"/>
        <v>622.1850000000001</v>
      </c>
      <c r="BG21" s="36">
        <f t="shared" si="8"/>
        <v>121.90000000000009</v>
      </c>
    </row>
    <row r="22" spans="1:59" s="13" customFormat="1" ht="13.5" thickBot="1">
      <c r="A22" s="79" t="s">
        <v>5</v>
      </c>
      <c r="B22" s="80"/>
      <c r="C22" s="80">
        <f aca="true" t="shared" si="11" ref="C22:BF22">SUM(C10:C21)</f>
        <v>5879.691360000001</v>
      </c>
      <c r="D22" s="80">
        <f t="shared" si="11"/>
        <v>845.7839999999998</v>
      </c>
      <c r="E22" s="80">
        <f t="shared" si="11"/>
        <v>0</v>
      </c>
      <c r="F22" s="80">
        <f t="shared" si="11"/>
        <v>0</v>
      </c>
      <c r="G22" s="80">
        <f t="shared" si="11"/>
        <v>3401.959999999999</v>
      </c>
      <c r="H22" s="80">
        <f t="shared" si="11"/>
        <v>0</v>
      </c>
      <c r="I22" s="80">
        <f t="shared" si="11"/>
        <v>0</v>
      </c>
      <c r="J22" s="80">
        <f t="shared" si="11"/>
        <v>0</v>
      </c>
      <c r="K22" s="80">
        <f t="shared" si="11"/>
        <v>0</v>
      </c>
      <c r="L22" s="80">
        <f t="shared" si="11"/>
        <v>0</v>
      </c>
      <c r="M22" s="80">
        <f t="shared" si="11"/>
        <v>1663.29</v>
      </c>
      <c r="N22" s="80">
        <f t="shared" si="11"/>
        <v>0</v>
      </c>
      <c r="O22" s="80">
        <f t="shared" si="11"/>
        <v>706.39</v>
      </c>
      <c r="P22" s="80">
        <f t="shared" si="11"/>
        <v>0</v>
      </c>
      <c r="Q22" s="80">
        <f t="shared" si="11"/>
        <v>0</v>
      </c>
      <c r="R22" s="80">
        <f t="shared" si="11"/>
        <v>0</v>
      </c>
      <c r="S22" s="80">
        <f t="shared" si="11"/>
        <v>0</v>
      </c>
      <c r="T22" s="80">
        <f t="shared" si="11"/>
        <v>0</v>
      </c>
      <c r="U22" s="80">
        <f t="shared" si="11"/>
        <v>5771.64</v>
      </c>
      <c r="V22" s="80">
        <f t="shared" si="11"/>
        <v>0</v>
      </c>
      <c r="W22" s="80">
        <f t="shared" si="11"/>
        <v>178.76000000000005</v>
      </c>
      <c r="X22" s="80">
        <f t="shared" si="11"/>
        <v>2724.73</v>
      </c>
      <c r="Y22" s="80">
        <f t="shared" si="11"/>
        <v>0</v>
      </c>
      <c r="Z22" s="80">
        <f t="shared" si="11"/>
        <v>363.49</v>
      </c>
      <c r="AA22" s="80">
        <f t="shared" si="11"/>
        <v>1859.31</v>
      </c>
      <c r="AB22" s="80">
        <f t="shared" si="11"/>
        <v>708.7600000000001</v>
      </c>
      <c r="AC22" s="80">
        <f t="shared" si="11"/>
        <v>0</v>
      </c>
      <c r="AD22" s="80">
        <f t="shared" si="11"/>
        <v>0</v>
      </c>
      <c r="AE22" s="80">
        <f t="shared" si="11"/>
        <v>0</v>
      </c>
      <c r="AF22" s="80">
        <f t="shared" si="11"/>
        <v>5835.05</v>
      </c>
      <c r="AG22" s="80">
        <f t="shared" si="11"/>
        <v>6680.834</v>
      </c>
      <c r="AH22" s="80">
        <f t="shared" si="11"/>
        <v>0</v>
      </c>
      <c r="AI22" s="80">
        <f t="shared" si="11"/>
        <v>0</v>
      </c>
      <c r="AJ22" s="80">
        <f t="shared" si="11"/>
        <v>0</v>
      </c>
      <c r="AK22" s="80">
        <f t="shared" si="11"/>
        <v>555.5640000000001</v>
      </c>
      <c r="AL22" s="80">
        <f t="shared" si="11"/>
        <v>165.83999999999995</v>
      </c>
      <c r="AM22" s="80">
        <f t="shared" si="11"/>
        <v>0</v>
      </c>
      <c r="AN22" s="80">
        <f t="shared" si="11"/>
        <v>0</v>
      </c>
      <c r="AO22" s="80">
        <f t="shared" si="11"/>
        <v>0</v>
      </c>
      <c r="AP22" s="80">
        <f t="shared" si="11"/>
        <v>0</v>
      </c>
      <c r="AQ22" s="80">
        <f t="shared" si="11"/>
        <v>0</v>
      </c>
      <c r="AR22" s="80">
        <f t="shared" si="11"/>
        <v>0</v>
      </c>
      <c r="AS22" s="80">
        <f t="shared" si="11"/>
        <v>0</v>
      </c>
      <c r="AT22" s="80">
        <f t="shared" si="11"/>
        <v>0</v>
      </c>
      <c r="AU22" s="80">
        <f t="shared" si="11"/>
        <v>0</v>
      </c>
      <c r="AV22" s="80">
        <f t="shared" si="11"/>
        <v>0</v>
      </c>
      <c r="AW22" s="80">
        <f t="shared" si="11"/>
        <v>0</v>
      </c>
      <c r="AX22" s="80">
        <f t="shared" si="11"/>
        <v>0</v>
      </c>
      <c r="AY22" s="80">
        <f t="shared" si="11"/>
        <v>0</v>
      </c>
      <c r="AZ22" s="80">
        <f t="shared" si="11"/>
        <v>0</v>
      </c>
      <c r="BA22" s="80">
        <f t="shared" si="11"/>
        <v>0</v>
      </c>
      <c r="BB22" s="80">
        <f t="shared" si="11"/>
        <v>0</v>
      </c>
      <c r="BC22" s="80">
        <f t="shared" si="11"/>
        <v>721.4039999999999</v>
      </c>
      <c r="BD22" s="80">
        <f t="shared" si="11"/>
        <v>0</v>
      </c>
      <c r="BE22" s="80">
        <f t="shared" si="11"/>
        <v>721.4039999999999</v>
      </c>
      <c r="BF22" s="80">
        <f t="shared" si="11"/>
        <v>5959.43</v>
      </c>
      <c r="BG22" s="80">
        <f>SUM(BG10:BG21)</f>
        <v>63.41000000000031</v>
      </c>
    </row>
    <row r="23" spans="1:59" s="13" customFormat="1" ht="13.5" thickBot="1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4"/>
      <c r="BF23" s="83"/>
      <c r="BG23" s="85"/>
    </row>
    <row r="24" spans="1:59" s="13" customFormat="1" ht="13.5" thickBot="1">
      <c r="A24" s="9" t="s">
        <v>55</v>
      </c>
      <c r="B24" s="83"/>
      <c r="C24" s="86">
        <f aca="true" t="shared" si="12" ref="C24:L24">C22+C8</f>
        <v>5879.691360000001</v>
      </c>
      <c r="D24" s="86">
        <f t="shared" si="12"/>
        <v>845.7839999999998</v>
      </c>
      <c r="E24" s="86">
        <f t="shared" si="12"/>
        <v>0</v>
      </c>
      <c r="F24" s="86">
        <f t="shared" si="12"/>
        <v>0</v>
      </c>
      <c r="G24" s="86">
        <f t="shared" si="12"/>
        <v>3401.959999999999</v>
      </c>
      <c r="H24" s="86">
        <f t="shared" si="12"/>
        <v>0</v>
      </c>
      <c r="I24" s="86">
        <f t="shared" si="12"/>
        <v>0</v>
      </c>
      <c r="J24" s="86">
        <f t="shared" si="12"/>
        <v>0</v>
      </c>
      <c r="K24" s="86">
        <f t="shared" si="12"/>
        <v>0</v>
      </c>
      <c r="L24" s="86">
        <f t="shared" si="12"/>
        <v>0</v>
      </c>
      <c r="M24" s="86" t="e">
        <f>#REF!</f>
        <v>#REF!</v>
      </c>
      <c r="N24" s="86">
        <f aca="true" t="shared" si="13" ref="N24:BG24">N22+N8</f>
        <v>0</v>
      </c>
      <c r="O24" s="86">
        <f t="shared" si="13"/>
        <v>706.39</v>
      </c>
      <c r="P24" s="86">
        <f t="shared" si="13"/>
        <v>0</v>
      </c>
      <c r="Q24" s="86">
        <f t="shared" si="13"/>
        <v>0</v>
      </c>
      <c r="R24" s="86">
        <f t="shared" si="13"/>
        <v>0</v>
      </c>
      <c r="S24" s="86">
        <f t="shared" si="13"/>
        <v>0</v>
      </c>
      <c r="T24" s="86">
        <f t="shared" si="13"/>
        <v>0</v>
      </c>
      <c r="U24" s="86">
        <f t="shared" si="13"/>
        <v>5771.64</v>
      </c>
      <c r="V24" s="86">
        <f t="shared" si="13"/>
        <v>0</v>
      </c>
      <c r="W24" s="86">
        <f t="shared" si="13"/>
        <v>178.76000000000005</v>
      </c>
      <c r="X24" s="86">
        <f t="shared" si="13"/>
        <v>2724.73</v>
      </c>
      <c r="Y24" s="86">
        <f t="shared" si="13"/>
        <v>0</v>
      </c>
      <c r="Z24" s="86">
        <f t="shared" si="13"/>
        <v>363.49</v>
      </c>
      <c r="AA24" s="86">
        <f t="shared" si="13"/>
        <v>1859.31</v>
      </c>
      <c r="AB24" s="86">
        <f t="shared" si="13"/>
        <v>708.7600000000001</v>
      </c>
      <c r="AC24" s="86">
        <f t="shared" si="13"/>
        <v>0</v>
      </c>
      <c r="AD24" s="86">
        <f t="shared" si="13"/>
        <v>0</v>
      </c>
      <c r="AE24" s="86">
        <f t="shared" si="13"/>
        <v>0</v>
      </c>
      <c r="AF24" s="86">
        <f t="shared" si="13"/>
        <v>5835.05</v>
      </c>
      <c r="AG24" s="86">
        <f t="shared" si="13"/>
        <v>6680.834</v>
      </c>
      <c r="AH24" s="86">
        <f t="shared" si="13"/>
        <v>0</v>
      </c>
      <c r="AI24" s="86">
        <f t="shared" si="13"/>
        <v>0</v>
      </c>
      <c r="AJ24" s="86">
        <f t="shared" si="13"/>
        <v>0</v>
      </c>
      <c r="AK24" s="86">
        <f t="shared" si="13"/>
        <v>555.5640000000001</v>
      </c>
      <c r="AL24" s="86">
        <f t="shared" si="13"/>
        <v>165.83999999999995</v>
      </c>
      <c r="AM24" s="86">
        <f t="shared" si="13"/>
        <v>0</v>
      </c>
      <c r="AN24" s="86">
        <f t="shared" si="13"/>
        <v>0</v>
      </c>
      <c r="AO24" s="86">
        <f t="shared" si="13"/>
        <v>0</v>
      </c>
      <c r="AP24" s="86">
        <f t="shared" si="13"/>
        <v>0</v>
      </c>
      <c r="AQ24" s="86">
        <f t="shared" si="13"/>
        <v>0</v>
      </c>
      <c r="AR24" s="86">
        <f t="shared" si="13"/>
        <v>0</v>
      </c>
      <c r="AS24" s="86">
        <f t="shared" si="13"/>
        <v>0</v>
      </c>
      <c r="AT24" s="86">
        <f t="shared" si="13"/>
        <v>0</v>
      </c>
      <c r="AU24" s="86">
        <f t="shared" si="13"/>
        <v>0</v>
      </c>
      <c r="AV24" s="86">
        <f t="shared" si="13"/>
        <v>0</v>
      </c>
      <c r="AW24" s="87">
        <f t="shared" si="13"/>
        <v>0</v>
      </c>
      <c r="AX24" s="87">
        <f t="shared" si="13"/>
        <v>0</v>
      </c>
      <c r="AY24" s="87">
        <f t="shared" si="13"/>
        <v>0</v>
      </c>
      <c r="AZ24" s="87">
        <f t="shared" si="13"/>
        <v>0</v>
      </c>
      <c r="BA24" s="87">
        <f t="shared" si="13"/>
        <v>0</v>
      </c>
      <c r="BB24" s="87">
        <f t="shared" si="13"/>
        <v>0</v>
      </c>
      <c r="BC24" s="87">
        <f t="shared" si="13"/>
        <v>721.4039999999999</v>
      </c>
      <c r="BD24" s="87">
        <f t="shared" si="13"/>
        <v>0</v>
      </c>
      <c r="BE24" s="87">
        <f t="shared" si="13"/>
        <v>721.4039999999999</v>
      </c>
      <c r="BF24" s="87">
        <f t="shared" si="13"/>
        <v>5959.43</v>
      </c>
      <c r="BG24" s="87">
        <f t="shared" si="13"/>
        <v>63.41000000000031</v>
      </c>
    </row>
    <row r="25" spans="1:59" ht="12.75">
      <c r="A25" s="14" t="s">
        <v>95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69.1</v>
      </c>
      <c r="C26" s="20">
        <f>(B26*0.87)+((B26*5.17*0.9*0.9)+(B26*2.51*0.9*0.9))</f>
        <v>489.97427999999996</v>
      </c>
      <c r="D26" s="254">
        <v>70.482</v>
      </c>
      <c r="E26" s="53"/>
      <c r="F26" s="53"/>
      <c r="G26" s="53">
        <v>289.53</v>
      </c>
      <c r="H26" s="53"/>
      <c r="I26" s="53"/>
      <c r="J26" s="53"/>
      <c r="K26" s="53"/>
      <c r="L26" s="53"/>
      <c r="M26" s="53">
        <v>140.27</v>
      </c>
      <c r="N26" s="53"/>
      <c r="O26" s="53">
        <v>60.12</v>
      </c>
      <c r="P26" s="53"/>
      <c r="Q26" s="53"/>
      <c r="R26" s="53"/>
      <c r="S26" s="59"/>
      <c r="T26" s="78"/>
      <c r="U26" s="74">
        <f aca="true" t="shared" si="14" ref="U26:V31">E26+G26+I26+K26+M26+O26+Q26+S26</f>
        <v>489.91999999999996</v>
      </c>
      <c r="V26" s="75">
        <f t="shared" si="14"/>
        <v>0</v>
      </c>
      <c r="W26" s="53">
        <v>0</v>
      </c>
      <c r="X26" s="53">
        <v>360.56</v>
      </c>
      <c r="Y26" s="53">
        <v>0</v>
      </c>
      <c r="Z26" s="53">
        <v>0</v>
      </c>
      <c r="AA26" s="53">
        <v>174.68</v>
      </c>
      <c r="AB26" s="53">
        <v>74.87</v>
      </c>
      <c r="AC26" s="53"/>
      <c r="AD26" s="53"/>
      <c r="AE26" s="59"/>
      <c r="AF26" s="60">
        <f aca="true" t="shared" si="15" ref="AF26:AF31">SUM(W26:AE26)</f>
        <v>610.11</v>
      </c>
      <c r="AG26" s="67">
        <f aca="true" t="shared" si="16" ref="AG26:AG37">D26+V26+AF26</f>
        <v>680.592</v>
      </c>
      <c r="AH26" s="46">
        <f aca="true" t="shared" si="17" ref="AH26:AI37">AC26</f>
        <v>0</v>
      </c>
      <c r="AI26" s="46">
        <f t="shared" si="17"/>
        <v>0</v>
      </c>
      <c r="AJ26" s="124"/>
      <c r="AK26" s="34">
        <f aca="true" t="shared" si="18" ref="AK26:AK31">0.67*B26</f>
        <v>46.297</v>
      </c>
      <c r="AL26" s="34">
        <f aca="true" t="shared" si="19" ref="AL26:AL34">B26*0.2</f>
        <v>13.82</v>
      </c>
      <c r="AM26" s="130">
        <v>0</v>
      </c>
      <c r="AN26" s="130"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v>0</v>
      </c>
      <c r="AT26" s="47"/>
      <c r="AU26" s="48"/>
      <c r="AV26" s="48"/>
      <c r="AW26" s="48"/>
      <c r="AX26" s="48"/>
      <c r="AY26" s="48"/>
      <c r="AZ26" s="48"/>
      <c r="BA26" s="49"/>
      <c r="BB26" s="47"/>
      <c r="BC26" s="61">
        <f>SUM(AK26:BB26)</f>
        <v>60.117</v>
      </c>
      <c r="BD26" s="125"/>
      <c r="BE26" s="37">
        <f>BC26+BD26</f>
        <v>60.117</v>
      </c>
      <c r="BF26" s="37">
        <f>AG26-BE26</f>
        <v>620.475</v>
      </c>
      <c r="BG26" s="36">
        <f>AF26-U26</f>
        <v>120.19000000000005</v>
      </c>
    </row>
    <row r="27" spans="1:59" ht="12.75">
      <c r="A27" s="18" t="s">
        <v>58</v>
      </c>
      <c r="B27" s="19">
        <v>69.1</v>
      </c>
      <c r="C27" s="20">
        <f>(B27*0.87)+((B27*5.17*0.9*0.9)+(B27*2.51*0.9*0.9))</f>
        <v>489.97427999999996</v>
      </c>
      <c r="D27" s="254">
        <v>70.482</v>
      </c>
      <c r="E27" s="62"/>
      <c r="F27" s="62"/>
      <c r="G27" s="62">
        <v>289.53</v>
      </c>
      <c r="H27" s="62"/>
      <c r="I27" s="62"/>
      <c r="J27" s="62"/>
      <c r="K27" s="62"/>
      <c r="L27" s="62"/>
      <c r="M27" s="62">
        <v>140.27</v>
      </c>
      <c r="N27" s="62"/>
      <c r="O27" s="62">
        <v>60.12</v>
      </c>
      <c r="P27" s="62"/>
      <c r="Q27" s="62"/>
      <c r="R27" s="62"/>
      <c r="S27" s="63"/>
      <c r="T27" s="78"/>
      <c r="U27" s="74">
        <f t="shared" si="14"/>
        <v>489.91999999999996</v>
      </c>
      <c r="V27" s="75">
        <f t="shared" si="14"/>
        <v>0</v>
      </c>
      <c r="W27" s="62">
        <v>0</v>
      </c>
      <c r="X27" s="62">
        <v>360.15</v>
      </c>
      <c r="Y27" s="62">
        <v>0</v>
      </c>
      <c r="Z27" s="62">
        <v>0</v>
      </c>
      <c r="AA27" s="62">
        <v>174.48</v>
      </c>
      <c r="AB27" s="62">
        <v>74.79</v>
      </c>
      <c r="AC27" s="62"/>
      <c r="AD27" s="62"/>
      <c r="AE27" s="63"/>
      <c r="AF27" s="60">
        <f t="shared" si="15"/>
        <v>609.42</v>
      </c>
      <c r="AG27" s="67">
        <f t="shared" si="16"/>
        <v>679.9019999999999</v>
      </c>
      <c r="AH27" s="46">
        <f t="shared" si="17"/>
        <v>0</v>
      </c>
      <c r="AI27" s="46">
        <f t="shared" si="17"/>
        <v>0</v>
      </c>
      <c r="AJ27" s="124"/>
      <c r="AK27" s="23">
        <f t="shared" si="18"/>
        <v>46.297</v>
      </c>
      <c r="AL27" s="34">
        <f t="shared" si="19"/>
        <v>13.82</v>
      </c>
      <c r="AM27" s="130">
        <v>0</v>
      </c>
      <c r="AN27" s="130"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v>0</v>
      </c>
      <c r="AT27" s="47"/>
      <c r="AU27" s="48"/>
      <c r="AV27" s="48"/>
      <c r="AW27" s="48"/>
      <c r="AX27" s="48"/>
      <c r="AY27" s="48"/>
      <c r="AZ27" s="48"/>
      <c r="BA27" s="49"/>
      <c r="BB27" s="47"/>
      <c r="BC27" s="41">
        <f>SUM(AK27:BB27)</f>
        <v>60.117</v>
      </c>
      <c r="BD27" s="125"/>
      <c r="BE27" s="37">
        <f aca="true" t="shared" si="20" ref="BE27:BE37">BC27+BD27</f>
        <v>60.117</v>
      </c>
      <c r="BF27" s="37">
        <f aca="true" t="shared" si="21" ref="BF27:BF37">AG27-BE27</f>
        <v>619.785</v>
      </c>
      <c r="BG27" s="36">
        <f aca="true" t="shared" si="22" ref="BG27:BG37">AF27-U27</f>
        <v>119.5</v>
      </c>
    </row>
    <row r="28" spans="1:59" ht="12.75">
      <c r="A28" s="18" t="s">
        <v>59</v>
      </c>
      <c r="B28" s="19">
        <v>69.1</v>
      </c>
      <c r="C28" s="20">
        <f>(B28*0.87)+((B28*5.17*0.9*0.9)+(B28*2.51*0.9*0.9))</f>
        <v>489.97427999999996</v>
      </c>
      <c r="D28" s="254">
        <v>70.482</v>
      </c>
      <c r="E28" s="62"/>
      <c r="F28" s="62"/>
      <c r="G28" s="62">
        <v>289.53</v>
      </c>
      <c r="H28" s="62"/>
      <c r="I28" s="62"/>
      <c r="J28" s="62"/>
      <c r="K28" s="62"/>
      <c r="L28" s="62"/>
      <c r="M28" s="62">
        <v>140.27</v>
      </c>
      <c r="N28" s="62"/>
      <c r="O28" s="62">
        <v>60.12</v>
      </c>
      <c r="P28" s="62"/>
      <c r="Q28" s="62"/>
      <c r="R28" s="62"/>
      <c r="S28" s="63"/>
      <c r="T28" s="78"/>
      <c r="U28" s="74">
        <f t="shared" si="14"/>
        <v>489.91999999999996</v>
      </c>
      <c r="V28" s="75">
        <f t="shared" si="14"/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/>
      <c r="AD28" s="53"/>
      <c r="AE28" s="59"/>
      <c r="AF28" s="60">
        <f t="shared" si="15"/>
        <v>0</v>
      </c>
      <c r="AG28" s="67">
        <f t="shared" si="16"/>
        <v>70.482</v>
      </c>
      <c r="AH28" s="46">
        <f t="shared" si="17"/>
        <v>0</v>
      </c>
      <c r="AI28" s="46">
        <f t="shared" si="17"/>
        <v>0</v>
      </c>
      <c r="AJ28" s="124"/>
      <c r="AK28" s="23">
        <f t="shared" si="18"/>
        <v>46.297</v>
      </c>
      <c r="AL28" s="34">
        <f t="shared" si="19"/>
        <v>13.82</v>
      </c>
      <c r="AM28" s="130">
        <v>0</v>
      </c>
      <c r="AN28" s="130">
        <v>0</v>
      </c>
      <c r="AO28" s="130">
        <v>0</v>
      </c>
      <c r="AP28" s="130">
        <v>0</v>
      </c>
      <c r="AQ28" s="130">
        <v>0</v>
      </c>
      <c r="AR28" s="130">
        <v>0</v>
      </c>
      <c r="AS28" s="130">
        <v>0</v>
      </c>
      <c r="AT28" s="47"/>
      <c r="AU28" s="48"/>
      <c r="AV28" s="48"/>
      <c r="AW28" s="48"/>
      <c r="AX28" s="48"/>
      <c r="AY28" s="48"/>
      <c r="AZ28" s="48"/>
      <c r="BA28" s="49"/>
      <c r="BB28" s="47"/>
      <c r="BC28" s="61">
        <f>SUM(AK28:BB28)</f>
        <v>60.117</v>
      </c>
      <c r="BD28" s="125"/>
      <c r="BE28" s="37">
        <f t="shared" si="20"/>
        <v>60.117</v>
      </c>
      <c r="BF28" s="37">
        <f t="shared" si="21"/>
        <v>10.365000000000002</v>
      </c>
      <c r="BG28" s="36">
        <f t="shared" si="22"/>
        <v>-489.91999999999996</v>
      </c>
    </row>
    <row r="29" spans="1:59" ht="12.75">
      <c r="A29" s="18" t="s">
        <v>60</v>
      </c>
      <c r="B29" s="19">
        <v>69.1</v>
      </c>
      <c r="C29" s="20">
        <f>(B29*0.87)+((B29*5.17*0.9*0.9)+(B29*2.51*0.9*0.9))</f>
        <v>489.97427999999996</v>
      </c>
      <c r="D29" s="254">
        <v>70.482</v>
      </c>
      <c r="E29" s="62"/>
      <c r="F29" s="62"/>
      <c r="G29" s="62">
        <v>289.53</v>
      </c>
      <c r="H29" s="62"/>
      <c r="I29" s="62"/>
      <c r="J29" s="62"/>
      <c r="K29" s="62"/>
      <c r="L29" s="62"/>
      <c r="M29" s="62">
        <v>140.27</v>
      </c>
      <c r="N29" s="62"/>
      <c r="O29" s="62">
        <v>60.12</v>
      </c>
      <c r="P29" s="62"/>
      <c r="Q29" s="62"/>
      <c r="R29" s="62"/>
      <c r="S29" s="63"/>
      <c r="T29" s="78"/>
      <c r="U29" s="74">
        <f t="shared" si="14"/>
        <v>489.91999999999996</v>
      </c>
      <c r="V29" s="75">
        <f t="shared" si="14"/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/>
      <c r="AD29" s="76"/>
      <c r="AE29" s="77"/>
      <c r="AF29" s="60">
        <f t="shared" si="15"/>
        <v>0</v>
      </c>
      <c r="AG29" s="67">
        <f t="shared" si="16"/>
        <v>70.482</v>
      </c>
      <c r="AH29" s="46">
        <f t="shared" si="17"/>
        <v>0</v>
      </c>
      <c r="AI29" s="46">
        <f t="shared" si="17"/>
        <v>0</v>
      </c>
      <c r="AJ29" s="124"/>
      <c r="AK29" s="23">
        <f t="shared" si="18"/>
        <v>46.297</v>
      </c>
      <c r="AL29" s="34">
        <f t="shared" si="19"/>
        <v>13.82</v>
      </c>
      <c r="AM29" s="130">
        <v>0</v>
      </c>
      <c r="AN29" s="130">
        <v>0</v>
      </c>
      <c r="AO29" s="130">
        <v>0</v>
      </c>
      <c r="AP29" s="130">
        <v>0</v>
      </c>
      <c r="AQ29" s="130">
        <v>0</v>
      </c>
      <c r="AR29" s="130">
        <v>0</v>
      </c>
      <c r="AS29" s="130"/>
      <c r="AT29" s="47"/>
      <c r="AU29" s="48"/>
      <c r="AV29" s="48"/>
      <c r="AW29" s="48"/>
      <c r="AX29" s="48"/>
      <c r="AY29" s="48"/>
      <c r="AZ29" s="48"/>
      <c r="BA29" s="49"/>
      <c r="BB29" s="47"/>
      <c r="BC29" s="61">
        <f>SUM(AK29:BB29)</f>
        <v>60.117</v>
      </c>
      <c r="BD29" s="125"/>
      <c r="BE29" s="37">
        <f t="shared" si="20"/>
        <v>60.117</v>
      </c>
      <c r="BF29" s="37">
        <f t="shared" si="21"/>
        <v>10.365000000000002</v>
      </c>
      <c r="BG29" s="36">
        <f t="shared" si="22"/>
        <v>-489.91999999999996</v>
      </c>
    </row>
    <row r="30" spans="1:59" ht="12.75">
      <c r="A30" s="18" t="s">
        <v>61</v>
      </c>
      <c r="B30" s="19">
        <v>69.1</v>
      </c>
      <c r="C30" s="20">
        <f>(B30*0.87)+((B30*5.17*0.9*0.9)+(B30*2.51*0.9*0.9))</f>
        <v>489.97427999999996</v>
      </c>
      <c r="D30" s="254">
        <v>70.482</v>
      </c>
      <c r="E30" s="62"/>
      <c r="F30" s="62"/>
      <c r="G30" s="62">
        <v>289.53</v>
      </c>
      <c r="H30" s="62"/>
      <c r="I30" s="62"/>
      <c r="J30" s="62"/>
      <c r="K30" s="62"/>
      <c r="L30" s="62"/>
      <c r="M30" s="62">
        <v>140.27</v>
      </c>
      <c r="N30" s="62"/>
      <c r="O30" s="62">
        <v>60.12</v>
      </c>
      <c r="P30" s="62"/>
      <c r="Q30" s="62"/>
      <c r="R30" s="62"/>
      <c r="S30" s="63"/>
      <c r="T30" s="78"/>
      <c r="U30" s="74">
        <f t="shared" si="14"/>
        <v>489.91999999999996</v>
      </c>
      <c r="V30" s="75">
        <f t="shared" si="14"/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/>
      <c r="AD30" s="76"/>
      <c r="AE30" s="76"/>
      <c r="AF30" s="60">
        <f t="shared" si="15"/>
        <v>0</v>
      </c>
      <c r="AG30" s="67">
        <f t="shared" si="16"/>
        <v>70.482</v>
      </c>
      <c r="AH30" s="46">
        <f t="shared" si="17"/>
        <v>0</v>
      </c>
      <c r="AI30" s="46">
        <f t="shared" si="17"/>
        <v>0</v>
      </c>
      <c r="AJ30" s="124"/>
      <c r="AK30" s="23">
        <f t="shared" si="18"/>
        <v>46.297</v>
      </c>
      <c r="AL30" s="34">
        <f t="shared" si="19"/>
        <v>13.82</v>
      </c>
      <c r="AM30" s="130">
        <v>0</v>
      </c>
      <c r="AN30" s="130">
        <v>0</v>
      </c>
      <c r="AO30" s="130">
        <v>0</v>
      </c>
      <c r="AP30" s="130">
        <v>0</v>
      </c>
      <c r="AQ30" s="130">
        <v>0</v>
      </c>
      <c r="AR30" s="130">
        <v>0</v>
      </c>
      <c r="AS30" s="130"/>
      <c r="AT30" s="47"/>
      <c r="AU30" s="48"/>
      <c r="AV30" s="48"/>
      <c r="AW30" s="48"/>
      <c r="AX30" s="48"/>
      <c r="AY30" s="48"/>
      <c r="AZ30" s="48"/>
      <c r="BA30" s="49"/>
      <c r="BB30" s="47"/>
      <c r="BC30" s="61">
        <f>SUM(AK30:BB30)</f>
        <v>60.117</v>
      </c>
      <c r="BD30" s="125"/>
      <c r="BE30" s="37">
        <f t="shared" si="20"/>
        <v>60.117</v>
      </c>
      <c r="BF30" s="37">
        <f t="shared" si="21"/>
        <v>10.365000000000002</v>
      </c>
      <c r="BG30" s="36">
        <f t="shared" si="22"/>
        <v>-489.91999999999996</v>
      </c>
    </row>
    <row r="31" spans="1:59" ht="12.75">
      <c r="A31" s="18" t="s">
        <v>62</v>
      </c>
      <c r="B31" s="19">
        <v>69.1</v>
      </c>
      <c r="C31" s="20">
        <f>(B31*0.87)+((B31*5.17*0.9*0.9)+(B31*2.51*0.9*0.9))</f>
        <v>489.97427999999996</v>
      </c>
      <c r="D31" s="254">
        <v>70.482</v>
      </c>
      <c r="E31" s="62"/>
      <c r="F31" s="62"/>
      <c r="G31" s="62">
        <v>289.53</v>
      </c>
      <c r="H31" s="62"/>
      <c r="I31" s="62"/>
      <c r="J31" s="62"/>
      <c r="K31" s="62"/>
      <c r="L31" s="62"/>
      <c r="M31" s="62">
        <v>140.27</v>
      </c>
      <c r="N31" s="62"/>
      <c r="O31" s="62">
        <v>60.12</v>
      </c>
      <c r="P31" s="62"/>
      <c r="Q31" s="62"/>
      <c r="R31" s="62"/>
      <c r="S31" s="63"/>
      <c r="T31" s="78"/>
      <c r="U31" s="74">
        <f t="shared" si="14"/>
        <v>489.91999999999996</v>
      </c>
      <c r="V31" s="75">
        <f t="shared" si="14"/>
        <v>0</v>
      </c>
      <c r="W31" s="76"/>
      <c r="X31" s="255">
        <v>0</v>
      </c>
      <c r="Y31" s="76"/>
      <c r="Z31" s="76"/>
      <c r="AA31" s="255">
        <v>0</v>
      </c>
      <c r="AB31" s="255">
        <v>0</v>
      </c>
      <c r="AC31" s="76"/>
      <c r="AD31" s="255"/>
      <c r="AE31" s="256"/>
      <c r="AF31" s="60">
        <f t="shared" si="15"/>
        <v>0</v>
      </c>
      <c r="AG31" s="67">
        <f t="shared" si="16"/>
        <v>70.482</v>
      </c>
      <c r="AH31" s="46">
        <f t="shared" si="17"/>
        <v>0</v>
      </c>
      <c r="AI31" s="46">
        <f t="shared" si="17"/>
        <v>0</v>
      </c>
      <c r="AJ31" s="124"/>
      <c r="AK31" s="23">
        <f t="shared" si="18"/>
        <v>46.297</v>
      </c>
      <c r="AL31" s="34">
        <f t="shared" si="19"/>
        <v>13.82</v>
      </c>
      <c r="AM31" s="130">
        <v>0</v>
      </c>
      <c r="AN31" s="130">
        <v>0</v>
      </c>
      <c r="AO31" s="130">
        <v>0</v>
      </c>
      <c r="AP31" s="130">
        <v>0</v>
      </c>
      <c r="AQ31" s="130">
        <v>0</v>
      </c>
      <c r="AR31" s="130">
        <v>0</v>
      </c>
      <c r="AS31" s="130"/>
      <c r="AT31" s="47"/>
      <c r="AU31" s="48"/>
      <c r="AV31" s="48"/>
      <c r="AW31" s="48"/>
      <c r="AX31" s="48"/>
      <c r="AY31" s="48"/>
      <c r="AZ31" s="48"/>
      <c r="BA31" s="49"/>
      <c r="BB31" s="47"/>
      <c r="BC31" s="61">
        <f>SUM(AK31:BB31)</f>
        <v>60.117</v>
      </c>
      <c r="BD31" s="125"/>
      <c r="BE31" s="37">
        <f t="shared" si="20"/>
        <v>60.117</v>
      </c>
      <c r="BF31" s="37">
        <f t="shared" si="21"/>
        <v>10.365000000000002</v>
      </c>
      <c r="BG31" s="36">
        <f t="shared" si="22"/>
        <v>-489.91999999999996</v>
      </c>
    </row>
    <row r="32" spans="1:59" ht="12.75">
      <c r="A32" s="18" t="s">
        <v>63</v>
      </c>
      <c r="B32" s="19">
        <v>69.1</v>
      </c>
      <c r="C32" s="20">
        <f>(B32*9.51*0.9*0.9)</f>
        <v>532.2842099999999</v>
      </c>
      <c r="D32" s="254">
        <v>94.3215</v>
      </c>
      <c r="E32" s="62"/>
      <c r="F32" s="62"/>
      <c r="G32" s="62">
        <v>532.07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3"/>
      <c r="T32" s="78"/>
      <c r="U32" s="74">
        <f aca="true" t="shared" si="23" ref="U32:V37">G32+M32+O32+Q32+S32</f>
        <v>532.07</v>
      </c>
      <c r="V32" s="257">
        <f t="shared" si="23"/>
        <v>0</v>
      </c>
      <c r="W32" s="76"/>
      <c r="X32" s="53">
        <v>456.16</v>
      </c>
      <c r="Y32" s="76"/>
      <c r="Z32" s="76"/>
      <c r="AA32" s="53">
        <v>171.42</v>
      </c>
      <c r="AB32" s="53">
        <v>73.47</v>
      </c>
      <c r="AC32" s="76"/>
      <c r="AD32" s="53"/>
      <c r="AE32" s="59"/>
      <c r="AF32" s="60">
        <f aca="true" t="shared" si="24" ref="AF32:AF37">SUM(X32:AE32)</f>
        <v>701.0500000000001</v>
      </c>
      <c r="AG32" s="67">
        <f t="shared" si="16"/>
        <v>795.3715000000001</v>
      </c>
      <c r="AH32" s="258">
        <v>0</v>
      </c>
      <c r="AI32" s="46">
        <f t="shared" si="17"/>
        <v>0</v>
      </c>
      <c r="AJ32" s="124"/>
      <c r="AK32" s="34">
        <f>0.75*B32</f>
        <v>51.824999999999996</v>
      </c>
      <c r="AL32" s="34">
        <f t="shared" si="19"/>
        <v>13.82</v>
      </c>
      <c r="AM32" s="130">
        <v>0</v>
      </c>
      <c r="AN32" s="130">
        <v>0</v>
      </c>
      <c r="AO32" s="130">
        <v>0</v>
      </c>
      <c r="AP32" s="130">
        <v>0</v>
      </c>
      <c r="AQ32" s="130">
        <v>0</v>
      </c>
      <c r="AR32" s="130">
        <v>0</v>
      </c>
      <c r="AS32" s="130"/>
      <c r="AT32" s="47"/>
      <c r="AU32" s="48"/>
      <c r="AV32" s="48"/>
      <c r="AW32" s="48"/>
      <c r="AX32" s="48"/>
      <c r="AY32" s="48"/>
      <c r="AZ32" s="48"/>
      <c r="BA32" s="49"/>
      <c r="BB32" s="47"/>
      <c r="BC32" s="61">
        <f>SUM(AK32:BB32)</f>
        <v>65.645</v>
      </c>
      <c r="BD32" s="125"/>
      <c r="BE32" s="37">
        <f t="shared" si="20"/>
        <v>65.645</v>
      </c>
      <c r="BF32" s="37">
        <f t="shared" si="21"/>
        <v>729.7265000000001</v>
      </c>
      <c r="BG32" s="36">
        <f t="shared" si="22"/>
        <v>168.98000000000002</v>
      </c>
    </row>
    <row r="33" spans="1:59" ht="12.75">
      <c r="A33" s="18" t="s">
        <v>64</v>
      </c>
      <c r="B33" s="19">
        <v>69.1</v>
      </c>
      <c r="C33" s="20">
        <f>(B33*9.51*0.9*0.9)</f>
        <v>532.2842099999999</v>
      </c>
      <c r="D33" s="254"/>
      <c r="E33" s="62"/>
      <c r="F33" s="62"/>
      <c r="G33" s="62">
        <v>532.07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  <c r="T33" s="78"/>
      <c r="U33" s="74">
        <f t="shared" si="23"/>
        <v>532.07</v>
      </c>
      <c r="V33" s="257">
        <f t="shared" si="23"/>
        <v>0</v>
      </c>
      <c r="W33" s="76"/>
      <c r="X33" s="53"/>
      <c r="Y33" s="76"/>
      <c r="Z33" s="76"/>
      <c r="AA33" s="53"/>
      <c r="AB33" s="53"/>
      <c r="AC33" s="76"/>
      <c r="AD33" s="53"/>
      <c r="AE33" s="59"/>
      <c r="AF33" s="60">
        <f t="shared" si="24"/>
        <v>0</v>
      </c>
      <c r="AG33" s="67">
        <f t="shared" si="16"/>
        <v>0</v>
      </c>
      <c r="AH33" s="258">
        <v>0</v>
      </c>
      <c r="AI33" s="46">
        <f t="shared" si="17"/>
        <v>0</v>
      </c>
      <c r="AJ33" s="124"/>
      <c r="AK33" s="34">
        <f>0.75*B33</f>
        <v>51.824999999999996</v>
      </c>
      <c r="AL33" s="34">
        <f t="shared" si="19"/>
        <v>13.82</v>
      </c>
      <c r="AM33" s="130">
        <v>0</v>
      </c>
      <c r="AN33" s="130">
        <v>0</v>
      </c>
      <c r="AO33" s="130">
        <v>0</v>
      </c>
      <c r="AP33" s="130">
        <v>0</v>
      </c>
      <c r="AQ33" s="130">
        <v>0</v>
      </c>
      <c r="AR33" s="130">
        <v>0</v>
      </c>
      <c r="AS33" s="130"/>
      <c r="AT33" s="47"/>
      <c r="AU33" s="48"/>
      <c r="AV33" s="48"/>
      <c r="AW33" s="48"/>
      <c r="AX33" s="48"/>
      <c r="AY33" s="48"/>
      <c r="AZ33" s="48"/>
      <c r="BA33" s="49"/>
      <c r="BB33" s="47"/>
      <c r="BC33" s="61">
        <f>SUM(AK33:BB33)</f>
        <v>65.645</v>
      </c>
      <c r="BD33" s="125"/>
      <c r="BE33" s="37">
        <f t="shared" si="20"/>
        <v>65.645</v>
      </c>
      <c r="BF33" s="37">
        <f t="shared" si="21"/>
        <v>-65.645</v>
      </c>
      <c r="BG33" s="36">
        <f t="shared" si="22"/>
        <v>-532.07</v>
      </c>
    </row>
    <row r="34" spans="1:59" ht="12.75">
      <c r="A34" s="18" t="s">
        <v>65</v>
      </c>
      <c r="B34" s="19">
        <v>69.1</v>
      </c>
      <c r="C34" s="20">
        <f>(B34*9.51*0.9*0.9)</f>
        <v>532.2842099999999</v>
      </c>
      <c r="D34" s="254"/>
      <c r="E34" s="62"/>
      <c r="F34" s="62"/>
      <c r="G34" s="62">
        <v>532.07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3"/>
      <c r="T34" s="78"/>
      <c r="U34" s="74">
        <f t="shared" si="23"/>
        <v>532.07</v>
      </c>
      <c r="V34" s="257">
        <f t="shared" si="23"/>
        <v>0</v>
      </c>
      <c r="W34" s="76"/>
      <c r="X34" s="53">
        <v>0</v>
      </c>
      <c r="Y34" s="76"/>
      <c r="Z34" s="76"/>
      <c r="AA34" s="53">
        <v>0</v>
      </c>
      <c r="AB34" s="53">
        <v>0</v>
      </c>
      <c r="AC34" s="76"/>
      <c r="AD34" s="53"/>
      <c r="AE34" s="59"/>
      <c r="AF34" s="60">
        <f t="shared" si="24"/>
        <v>0</v>
      </c>
      <c r="AG34" s="67">
        <f t="shared" si="16"/>
        <v>0</v>
      </c>
      <c r="AH34" s="258">
        <v>0</v>
      </c>
      <c r="AI34" s="46">
        <f t="shared" si="17"/>
        <v>0</v>
      </c>
      <c r="AJ34" s="124"/>
      <c r="AK34" s="34">
        <f>0.75*B34</f>
        <v>51.824999999999996</v>
      </c>
      <c r="AL34" s="34">
        <f t="shared" si="19"/>
        <v>13.82</v>
      </c>
      <c r="AM34" s="130">
        <v>0</v>
      </c>
      <c r="AN34" s="130">
        <v>0</v>
      </c>
      <c r="AO34" s="130">
        <v>0</v>
      </c>
      <c r="AP34" s="130">
        <v>0</v>
      </c>
      <c r="AQ34" s="130">
        <v>0</v>
      </c>
      <c r="AR34" s="130">
        <v>0</v>
      </c>
      <c r="AS34" s="130"/>
      <c r="AT34" s="47"/>
      <c r="AU34" s="48"/>
      <c r="AV34" s="48"/>
      <c r="AW34" s="48"/>
      <c r="AX34" s="48"/>
      <c r="AY34" s="48"/>
      <c r="AZ34" s="48"/>
      <c r="BA34" s="49"/>
      <c r="BB34" s="47"/>
      <c r="BC34" s="61">
        <f>SUM(AK34:BB34)</f>
        <v>65.645</v>
      </c>
      <c r="BD34" s="125"/>
      <c r="BE34" s="37">
        <f t="shared" si="20"/>
        <v>65.645</v>
      </c>
      <c r="BF34" s="37">
        <f t="shared" si="21"/>
        <v>-65.645</v>
      </c>
      <c r="BG34" s="36">
        <f t="shared" si="22"/>
        <v>-532.07</v>
      </c>
    </row>
    <row r="35" spans="1:59" ht="12.75">
      <c r="A35" s="18" t="s">
        <v>66</v>
      </c>
      <c r="B35" s="19">
        <v>69.1</v>
      </c>
      <c r="C35" s="20">
        <f>(B35*9.51*0.9*0.9)</f>
        <v>532.2842099999999</v>
      </c>
      <c r="D35" s="254"/>
      <c r="E35" s="62"/>
      <c r="F35" s="62"/>
      <c r="G35" s="62">
        <v>532.07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78"/>
      <c r="U35" s="74">
        <f t="shared" si="23"/>
        <v>532.07</v>
      </c>
      <c r="V35" s="257">
        <f t="shared" si="23"/>
        <v>0</v>
      </c>
      <c r="W35" s="76"/>
      <c r="X35" s="53">
        <v>0</v>
      </c>
      <c r="Y35" s="76"/>
      <c r="Z35" s="76"/>
      <c r="AA35" s="53">
        <v>0</v>
      </c>
      <c r="AB35" s="53">
        <v>0</v>
      </c>
      <c r="AC35" s="76"/>
      <c r="AD35" s="53"/>
      <c r="AE35" s="59"/>
      <c r="AF35" s="60">
        <f t="shared" si="24"/>
        <v>0</v>
      </c>
      <c r="AG35" s="67">
        <f t="shared" si="16"/>
        <v>0</v>
      </c>
      <c r="AH35" s="258">
        <v>0</v>
      </c>
      <c r="AI35" s="46">
        <f t="shared" si="17"/>
        <v>0</v>
      </c>
      <c r="AJ35" s="124"/>
      <c r="AK35" s="34">
        <f>0.75*B35</f>
        <v>51.824999999999996</v>
      </c>
      <c r="AL35" s="34">
        <f>B35*0.2</f>
        <v>13.82</v>
      </c>
      <c r="AM35" s="130">
        <v>0</v>
      </c>
      <c r="AN35" s="130"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v>0</v>
      </c>
      <c r="AT35" s="47"/>
      <c r="AU35" s="259"/>
      <c r="AV35" s="48"/>
      <c r="AW35" s="48"/>
      <c r="AX35" s="48"/>
      <c r="AY35" s="48"/>
      <c r="AZ35" s="48"/>
      <c r="BA35" s="49"/>
      <c r="BB35" s="47"/>
      <c r="BC35" s="61">
        <f>SUM(AK35:BB35)</f>
        <v>65.645</v>
      </c>
      <c r="BD35" s="125"/>
      <c r="BE35" s="37">
        <f t="shared" si="20"/>
        <v>65.645</v>
      </c>
      <c r="BF35" s="37">
        <f t="shared" si="21"/>
        <v>-65.645</v>
      </c>
      <c r="BG35" s="36">
        <f t="shared" si="22"/>
        <v>-532.07</v>
      </c>
    </row>
    <row r="36" spans="1:59" ht="12.75">
      <c r="A36" s="18" t="s">
        <v>67</v>
      </c>
      <c r="B36" s="260">
        <v>69.1</v>
      </c>
      <c r="C36" s="20">
        <f>(B36*9.51*0.9*0.9)</f>
        <v>532.2842099999999</v>
      </c>
      <c r="D36" s="254"/>
      <c r="E36" s="62"/>
      <c r="F36" s="62"/>
      <c r="G36" s="53">
        <v>532.07</v>
      </c>
      <c r="H36" s="53"/>
      <c r="I36" s="62"/>
      <c r="J36" s="62"/>
      <c r="K36" s="62"/>
      <c r="L36" s="62"/>
      <c r="M36" s="53"/>
      <c r="N36" s="53"/>
      <c r="O36" s="53"/>
      <c r="P36" s="53"/>
      <c r="Q36" s="53"/>
      <c r="R36" s="53"/>
      <c r="S36" s="59"/>
      <c r="T36" s="78"/>
      <c r="U36" s="74">
        <f t="shared" si="23"/>
        <v>532.07</v>
      </c>
      <c r="V36" s="257">
        <f t="shared" si="23"/>
        <v>0</v>
      </c>
      <c r="W36" s="76"/>
      <c r="X36" s="53">
        <v>1004.04</v>
      </c>
      <c r="Y36" s="76"/>
      <c r="Z36" s="76"/>
      <c r="AA36" s="53">
        <v>131.06</v>
      </c>
      <c r="AB36" s="53">
        <v>56.17</v>
      </c>
      <c r="AC36" s="76"/>
      <c r="AD36" s="53"/>
      <c r="AE36" s="59"/>
      <c r="AF36" s="60">
        <f t="shared" si="24"/>
        <v>1191.27</v>
      </c>
      <c r="AG36" s="67">
        <f t="shared" si="16"/>
        <v>1191.27</v>
      </c>
      <c r="AH36" s="258">
        <v>0</v>
      </c>
      <c r="AI36" s="46">
        <f t="shared" si="17"/>
        <v>0</v>
      </c>
      <c r="AJ36" s="124"/>
      <c r="AK36" s="34">
        <f>0.75*B36</f>
        <v>51.824999999999996</v>
      </c>
      <c r="AL36" s="34">
        <f>B36*0.2</f>
        <v>13.82</v>
      </c>
      <c r="AM36" s="130">
        <v>0</v>
      </c>
      <c r="AN36" s="130"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v>0</v>
      </c>
      <c r="AT36" s="47"/>
      <c r="AU36" s="48"/>
      <c r="AV36" s="48"/>
      <c r="AW36" s="48"/>
      <c r="AX36" s="48"/>
      <c r="AY36" s="48"/>
      <c r="AZ36" s="48"/>
      <c r="BA36" s="49"/>
      <c r="BB36" s="47"/>
      <c r="BC36" s="61">
        <f>SUM(AK36:BB36)</f>
        <v>65.645</v>
      </c>
      <c r="BD36" s="125"/>
      <c r="BE36" s="37">
        <f t="shared" si="20"/>
        <v>65.645</v>
      </c>
      <c r="BF36" s="37">
        <f t="shared" si="21"/>
        <v>1125.625</v>
      </c>
      <c r="BG36" s="36">
        <f t="shared" si="22"/>
        <v>659.1999999999999</v>
      </c>
    </row>
    <row r="37" spans="1:59" ht="13.5" thickBot="1">
      <c r="A37" s="18" t="s">
        <v>68</v>
      </c>
      <c r="B37" s="260">
        <v>69.1</v>
      </c>
      <c r="C37" s="20">
        <f>(B37*9.51*0.9*0.9)</f>
        <v>532.2842099999999</v>
      </c>
      <c r="D37" s="254"/>
      <c r="E37" s="53"/>
      <c r="F37" s="53"/>
      <c r="G37" s="53">
        <v>532.07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9"/>
      <c r="T37" s="78"/>
      <c r="U37" s="74">
        <f t="shared" si="23"/>
        <v>532.07</v>
      </c>
      <c r="V37" s="257">
        <f t="shared" si="23"/>
        <v>0</v>
      </c>
      <c r="W37" s="76"/>
      <c r="X37" s="53"/>
      <c r="Y37" s="53"/>
      <c r="Z37" s="53"/>
      <c r="AA37" s="53"/>
      <c r="AB37" s="53"/>
      <c r="AC37" s="53"/>
      <c r="AD37" s="53"/>
      <c r="AE37" s="59"/>
      <c r="AF37" s="60">
        <f t="shared" si="24"/>
        <v>0</v>
      </c>
      <c r="AG37" s="67">
        <f t="shared" si="16"/>
        <v>0</v>
      </c>
      <c r="AH37" s="258">
        <v>0</v>
      </c>
      <c r="AI37" s="46">
        <f t="shared" si="17"/>
        <v>0</v>
      </c>
      <c r="AJ37" s="124"/>
      <c r="AK37" s="34">
        <f>0.75*B37</f>
        <v>51.824999999999996</v>
      </c>
      <c r="AL37" s="34">
        <f>B37*0.2</f>
        <v>13.82</v>
      </c>
      <c r="AM37" s="130">
        <v>0</v>
      </c>
      <c r="AN37" s="130">
        <v>0</v>
      </c>
      <c r="AO37" s="130">
        <v>0</v>
      </c>
      <c r="AP37" s="130">
        <v>0</v>
      </c>
      <c r="AQ37" s="130">
        <v>0</v>
      </c>
      <c r="AR37" s="130">
        <v>0</v>
      </c>
      <c r="AS37" s="130">
        <v>0</v>
      </c>
      <c r="AT37" s="47"/>
      <c r="AU37" s="48"/>
      <c r="AV37" s="48"/>
      <c r="AW37" s="48"/>
      <c r="AX37" s="48"/>
      <c r="AY37" s="48"/>
      <c r="AZ37" s="48"/>
      <c r="BA37" s="49"/>
      <c r="BB37" s="47"/>
      <c r="BC37" s="61">
        <f>SUM(AK37:BB37)</f>
        <v>65.645</v>
      </c>
      <c r="BD37" s="125"/>
      <c r="BE37" s="37">
        <f t="shared" si="20"/>
        <v>65.645</v>
      </c>
      <c r="BF37" s="37">
        <f t="shared" si="21"/>
        <v>-65.645</v>
      </c>
      <c r="BG37" s="36">
        <f t="shared" si="22"/>
        <v>-532.07</v>
      </c>
    </row>
    <row r="38" spans="1:59" s="13" customFormat="1" ht="13.5" thickBot="1">
      <c r="A38" s="79" t="s">
        <v>5</v>
      </c>
      <c r="B38" s="80"/>
      <c r="C38" s="80">
        <f aca="true" t="shared" si="25" ref="C38:BE38">SUM(C26:C37)</f>
        <v>6133.550939999999</v>
      </c>
      <c r="D38" s="80">
        <f t="shared" si="25"/>
        <v>517.2135</v>
      </c>
      <c r="E38" s="80">
        <f t="shared" si="25"/>
        <v>0</v>
      </c>
      <c r="F38" s="80">
        <f t="shared" si="25"/>
        <v>0</v>
      </c>
      <c r="G38" s="80">
        <f t="shared" si="25"/>
        <v>4929.6</v>
      </c>
      <c r="H38" s="80">
        <f t="shared" si="25"/>
        <v>0</v>
      </c>
      <c r="I38" s="80">
        <f t="shared" si="25"/>
        <v>0</v>
      </c>
      <c r="J38" s="80">
        <f t="shared" si="25"/>
        <v>0</v>
      </c>
      <c r="K38" s="80">
        <f t="shared" si="25"/>
        <v>0</v>
      </c>
      <c r="L38" s="80">
        <f t="shared" si="25"/>
        <v>0</v>
      </c>
      <c r="M38" s="80">
        <f t="shared" si="25"/>
        <v>841.62</v>
      </c>
      <c r="N38" s="80">
        <f t="shared" si="25"/>
        <v>0</v>
      </c>
      <c r="O38" s="80">
        <f t="shared" si="25"/>
        <v>360.71999999999997</v>
      </c>
      <c r="P38" s="80">
        <f t="shared" si="25"/>
        <v>0</v>
      </c>
      <c r="Q38" s="80">
        <f t="shared" si="25"/>
        <v>0</v>
      </c>
      <c r="R38" s="80">
        <f t="shared" si="25"/>
        <v>0</v>
      </c>
      <c r="S38" s="80">
        <f t="shared" si="25"/>
        <v>0</v>
      </c>
      <c r="T38" s="80">
        <f t="shared" si="25"/>
        <v>0</v>
      </c>
      <c r="U38" s="80">
        <f t="shared" si="25"/>
        <v>6131.94</v>
      </c>
      <c r="V38" s="80">
        <f t="shared" si="25"/>
        <v>0</v>
      </c>
      <c r="W38" s="80">
        <f t="shared" si="25"/>
        <v>0</v>
      </c>
      <c r="X38" s="80">
        <f t="shared" si="25"/>
        <v>2180.91</v>
      </c>
      <c r="Y38" s="80">
        <f t="shared" si="25"/>
        <v>0</v>
      </c>
      <c r="Z38" s="80">
        <f t="shared" si="25"/>
        <v>0</v>
      </c>
      <c r="AA38" s="80">
        <f t="shared" si="25"/>
        <v>651.6399999999999</v>
      </c>
      <c r="AB38" s="80">
        <f t="shared" si="25"/>
        <v>279.3</v>
      </c>
      <c r="AC38" s="80">
        <f t="shared" si="25"/>
        <v>0</v>
      </c>
      <c r="AD38" s="80">
        <f t="shared" si="25"/>
        <v>0</v>
      </c>
      <c r="AE38" s="80">
        <f t="shared" si="25"/>
        <v>0</v>
      </c>
      <c r="AF38" s="80">
        <f t="shared" si="25"/>
        <v>3111.85</v>
      </c>
      <c r="AG38" s="80">
        <f t="shared" si="25"/>
        <v>3629.0634999999997</v>
      </c>
      <c r="AH38" s="80">
        <f t="shared" si="25"/>
        <v>0</v>
      </c>
      <c r="AI38" s="80">
        <f t="shared" si="25"/>
        <v>0</v>
      </c>
      <c r="AJ38" s="80">
        <f t="shared" si="25"/>
        <v>0</v>
      </c>
      <c r="AK38" s="80">
        <f t="shared" si="25"/>
        <v>588.732</v>
      </c>
      <c r="AL38" s="80">
        <f t="shared" si="25"/>
        <v>165.83999999999995</v>
      </c>
      <c r="AM38" s="80">
        <f t="shared" si="25"/>
        <v>0</v>
      </c>
      <c r="AN38" s="80">
        <f t="shared" si="25"/>
        <v>0</v>
      </c>
      <c r="AO38" s="80">
        <f t="shared" si="25"/>
        <v>0</v>
      </c>
      <c r="AP38" s="80">
        <f t="shared" si="25"/>
        <v>0</v>
      </c>
      <c r="AQ38" s="80">
        <f t="shared" si="25"/>
        <v>0</v>
      </c>
      <c r="AR38" s="80">
        <f t="shared" si="25"/>
        <v>0</v>
      </c>
      <c r="AS38" s="80">
        <f t="shared" si="25"/>
        <v>0</v>
      </c>
      <c r="AT38" s="80">
        <f t="shared" si="25"/>
        <v>0</v>
      </c>
      <c r="AU38" s="80">
        <f t="shared" si="25"/>
        <v>0</v>
      </c>
      <c r="AV38" s="80">
        <f t="shared" si="25"/>
        <v>0</v>
      </c>
      <c r="AW38" s="80">
        <f t="shared" si="25"/>
        <v>0</v>
      </c>
      <c r="AX38" s="80">
        <f t="shared" si="25"/>
        <v>0</v>
      </c>
      <c r="AY38" s="80">
        <f t="shared" si="25"/>
        <v>0</v>
      </c>
      <c r="AZ38" s="80">
        <f t="shared" si="25"/>
        <v>0</v>
      </c>
      <c r="BA38" s="80">
        <f t="shared" si="25"/>
        <v>0</v>
      </c>
      <c r="BB38" s="80">
        <f t="shared" si="25"/>
        <v>0</v>
      </c>
      <c r="BC38" s="80">
        <f t="shared" si="25"/>
        <v>754.5719999999999</v>
      </c>
      <c r="BD38" s="80">
        <f t="shared" si="25"/>
        <v>0</v>
      </c>
      <c r="BE38" s="80">
        <f t="shared" si="25"/>
        <v>754.5719999999999</v>
      </c>
      <c r="BF38" s="80">
        <f>SUM(BF26:BF37)</f>
        <v>2874.4915</v>
      </c>
      <c r="BG38" s="80">
        <f>SUM(BG26:BG37)</f>
        <v>-3020.0900000000006</v>
      </c>
    </row>
    <row r="39" spans="1:59" s="13" customFormat="1" ht="13.5" thickBot="1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4"/>
      <c r="BF39" s="83"/>
      <c r="BG39" s="85"/>
    </row>
    <row r="40" spans="1:59" s="13" customFormat="1" ht="13.5" thickBot="1">
      <c r="A40" s="9" t="s">
        <v>55</v>
      </c>
      <c r="B40" s="83"/>
      <c r="C40" s="86">
        <f aca="true" t="shared" si="26" ref="C40:L40">C38+C24</f>
        <v>12013.2423</v>
      </c>
      <c r="D40" s="86">
        <f t="shared" si="26"/>
        <v>1362.9974999999997</v>
      </c>
      <c r="E40" s="86">
        <f t="shared" si="26"/>
        <v>0</v>
      </c>
      <c r="F40" s="86">
        <f t="shared" si="26"/>
        <v>0</v>
      </c>
      <c r="G40" s="86">
        <f t="shared" si="26"/>
        <v>8331.56</v>
      </c>
      <c r="H40" s="86">
        <f t="shared" si="26"/>
        <v>0</v>
      </c>
      <c r="I40" s="86">
        <f t="shared" si="26"/>
        <v>0</v>
      </c>
      <c r="J40" s="86">
        <f t="shared" si="26"/>
        <v>0</v>
      </c>
      <c r="K40" s="86">
        <f t="shared" si="26"/>
        <v>0</v>
      </c>
      <c r="L40" s="86">
        <f t="shared" si="26"/>
        <v>0</v>
      </c>
      <c r="M40" s="86" t="e">
        <f>#REF!</f>
        <v>#REF!</v>
      </c>
      <c r="N40" s="86">
        <f aca="true" t="shared" si="27" ref="N40:BG40">N38+N24</f>
        <v>0</v>
      </c>
      <c r="O40" s="86">
        <f t="shared" si="27"/>
        <v>1067.11</v>
      </c>
      <c r="P40" s="86">
        <f t="shared" si="27"/>
        <v>0</v>
      </c>
      <c r="Q40" s="86">
        <f t="shared" si="27"/>
        <v>0</v>
      </c>
      <c r="R40" s="86">
        <f t="shared" si="27"/>
        <v>0</v>
      </c>
      <c r="S40" s="86">
        <f t="shared" si="27"/>
        <v>0</v>
      </c>
      <c r="T40" s="86">
        <f t="shared" si="27"/>
        <v>0</v>
      </c>
      <c r="U40" s="86">
        <f t="shared" si="27"/>
        <v>11903.58</v>
      </c>
      <c r="V40" s="86">
        <f t="shared" si="27"/>
        <v>0</v>
      </c>
      <c r="W40" s="86">
        <f t="shared" si="27"/>
        <v>178.76000000000005</v>
      </c>
      <c r="X40" s="86">
        <f t="shared" si="27"/>
        <v>4905.639999999999</v>
      </c>
      <c r="Y40" s="86">
        <f t="shared" si="27"/>
        <v>0</v>
      </c>
      <c r="Z40" s="86">
        <f t="shared" si="27"/>
        <v>363.49</v>
      </c>
      <c r="AA40" s="86">
        <f t="shared" si="27"/>
        <v>2510.95</v>
      </c>
      <c r="AB40" s="86">
        <f t="shared" si="27"/>
        <v>988.0600000000002</v>
      </c>
      <c r="AC40" s="86">
        <f t="shared" si="27"/>
        <v>0</v>
      </c>
      <c r="AD40" s="86">
        <f t="shared" si="27"/>
        <v>0</v>
      </c>
      <c r="AE40" s="86">
        <f t="shared" si="27"/>
        <v>0</v>
      </c>
      <c r="AF40" s="86">
        <f t="shared" si="27"/>
        <v>8946.9</v>
      </c>
      <c r="AG40" s="86">
        <f t="shared" si="27"/>
        <v>10309.8975</v>
      </c>
      <c r="AH40" s="86">
        <f t="shared" si="27"/>
        <v>0</v>
      </c>
      <c r="AI40" s="86">
        <f t="shared" si="27"/>
        <v>0</v>
      </c>
      <c r="AJ40" s="86">
        <f t="shared" si="27"/>
        <v>0</v>
      </c>
      <c r="AK40" s="86">
        <f t="shared" si="27"/>
        <v>1144.296</v>
      </c>
      <c r="AL40" s="86">
        <f t="shared" si="27"/>
        <v>331.6799999999999</v>
      </c>
      <c r="AM40" s="86">
        <f t="shared" si="27"/>
        <v>0</v>
      </c>
      <c r="AN40" s="86">
        <f t="shared" si="27"/>
        <v>0</v>
      </c>
      <c r="AO40" s="86">
        <f t="shared" si="27"/>
        <v>0</v>
      </c>
      <c r="AP40" s="86">
        <f t="shared" si="27"/>
        <v>0</v>
      </c>
      <c r="AQ40" s="86">
        <f t="shared" si="27"/>
        <v>0</v>
      </c>
      <c r="AR40" s="86">
        <f t="shared" si="27"/>
        <v>0</v>
      </c>
      <c r="AS40" s="86">
        <f t="shared" si="27"/>
        <v>0</v>
      </c>
      <c r="AT40" s="86">
        <f t="shared" si="27"/>
        <v>0</v>
      </c>
      <c r="AU40" s="86">
        <f t="shared" si="27"/>
        <v>0</v>
      </c>
      <c r="AV40" s="86">
        <f t="shared" si="27"/>
        <v>0</v>
      </c>
      <c r="AW40" s="87">
        <f t="shared" si="27"/>
        <v>0</v>
      </c>
      <c r="AX40" s="87">
        <f t="shared" si="27"/>
        <v>0</v>
      </c>
      <c r="AY40" s="87">
        <f t="shared" si="27"/>
        <v>0</v>
      </c>
      <c r="AZ40" s="87">
        <f t="shared" si="27"/>
        <v>0</v>
      </c>
      <c r="BA40" s="87">
        <f t="shared" si="27"/>
        <v>0</v>
      </c>
      <c r="BB40" s="87">
        <f t="shared" si="27"/>
        <v>0</v>
      </c>
      <c r="BC40" s="87">
        <f t="shared" si="27"/>
        <v>1475.9759999999997</v>
      </c>
      <c r="BD40" s="87">
        <f t="shared" si="27"/>
        <v>0</v>
      </c>
      <c r="BE40" s="87">
        <f t="shared" si="27"/>
        <v>1475.9759999999997</v>
      </c>
      <c r="BF40" s="87">
        <f t="shared" si="27"/>
        <v>8833.9215</v>
      </c>
      <c r="BG40" s="87">
        <f t="shared" si="27"/>
        <v>-2956.6800000000003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26">
      <selection activeCell="B8" sqref="B8:B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49" t="s">
        <v>69</v>
      </c>
      <c r="C1" s="249"/>
      <c r="D1" s="249"/>
      <c r="E1" s="249"/>
      <c r="F1" s="249"/>
      <c r="G1" s="249"/>
      <c r="H1" s="249"/>
    </row>
    <row r="2" spans="2:11" ht="21" customHeight="1">
      <c r="B2" s="249" t="s">
        <v>70</v>
      </c>
      <c r="C2" s="249"/>
      <c r="D2" s="249"/>
      <c r="E2" s="249"/>
      <c r="F2" s="249"/>
      <c r="G2" s="249"/>
      <c r="H2" s="249"/>
      <c r="J2" s="1"/>
      <c r="K2" s="1"/>
    </row>
    <row r="5" spans="1:12" ht="12.75">
      <c r="A5" s="250" t="s">
        <v>94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ht="12.75">
      <c r="A6" s="251" t="s">
        <v>101</v>
      </c>
      <c r="B6" s="251"/>
      <c r="C6" s="251"/>
      <c r="D6" s="251"/>
      <c r="E6" s="251"/>
      <c r="F6" s="251"/>
      <c r="G6" s="251"/>
      <c r="H6" s="88"/>
      <c r="I6" s="88"/>
      <c r="J6" s="88"/>
      <c r="K6" s="88"/>
      <c r="L6" s="88"/>
    </row>
    <row r="7" spans="1:13" ht="13.5" thickBot="1">
      <c r="A7" s="252" t="s">
        <v>71</v>
      </c>
      <c r="B7" s="252"/>
      <c r="C7" s="252"/>
      <c r="D7" s="252"/>
      <c r="E7" s="253">
        <v>7.7</v>
      </c>
      <c r="F7" s="252"/>
      <c r="I7" s="89"/>
      <c r="J7" s="89"/>
      <c r="K7" s="89"/>
      <c r="L7" s="89"/>
      <c r="M7" s="89"/>
    </row>
    <row r="8" spans="1:15" ht="12.75" customHeight="1">
      <c r="A8" s="219" t="s">
        <v>72</v>
      </c>
      <c r="B8" s="222" t="s">
        <v>1</v>
      </c>
      <c r="C8" s="225" t="s">
        <v>99</v>
      </c>
      <c r="D8" s="228" t="s">
        <v>3</v>
      </c>
      <c r="E8" s="245" t="s">
        <v>73</v>
      </c>
      <c r="F8" s="205"/>
      <c r="G8" s="231" t="s">
        <v>74</v>
      </c>
      <c r="H8" s="232"/>
      <c r="I8" s="213" t="s">
        <v>8</v>
      </c>
      <c r="J8" s="214"/>
      <c r="K8" s="214"/>
      <c r="L8" s="214"/>
      <c r="M8" s="215"/>
      <c r="N8" s="235" t="s">
        <v>75</v>
      </c>
      <c r="O8" s="235" t="s">
        <v>10</v>
      </c>
    </row>
    <row r="9" spans="1:15" ht="12.75">
      <c r="A9" s="220"/>
      <c r="B9" s="223"/>
      <c r="C9" s="226"/>
      <c r="D9" s="229"/>
      <c r="E9" s="246"/>
      <c r="F9" s="247"/>
      <c r="G9" s="233"/>
      <c r="H9" s="234"/>
      <c r="I9" s="216"/>
      <c r="J9" s="217"/>
      <c r="K9" s="217"/>
      <c r="L9" s="217"/>
      <c r="M9" s="218"/>
      <c r="N9" s="236"/>
      <c r="O9" s="236"/>
    </row>
    <row r="10" spans="1:15" ht="26.25" customHeight="1">
      <c r="A10" s="220"/>
      <c r="B10" s="223"/>
      <c r="C10" s="226"/>
      <c r="D10" s="229"/>
      <c r="E10" s="238" t="s">
        <v>76</v>
      </c>
      <c r="F10" s="207"/>
      <c r="G10" s="90" t="s">
        <v>77</v>
      </c>
      <c r="H10" s="239" t="s">
        <v>78</v>
      </c>
      <c r="I10" s="241" t="s">
        <v>79</v>
      </c>
      <c r="J10" s="243" t="s">
        <v>80</v>
      </c>
      <c r="K10" s="243" t="s">
        <v>81</v>
      </c>
      <c r="L10" s="243" t="s">
        <v>82</v>
      </c>
      <c r="M10" s="240" t="s">
        <v>51</v>
      </c>
      <c r="N10" s="236"/>
      <c r="O10" s="236"/>
    </row>
    <row r="11" spans="1:15" ht="66.75" customHeight="1" thickBot="1">
      <c r="A11" s="221"/>
      <c r="B11" s="224"/>
      <c r="C11" s="227"/>
      <c r="D11" s="230"/>
      <c r="E11" s="91" t="s">
        <v>83</v>
      </c>
      <c r="F11" s="92" t="s">
        <v>20</v>
      </c>
      <c r="G11" s="93" t="s">
        <v>84</v>
      </c>
      <c r="H11" s="240"/>
      <c r="I11" s="242"/>
      <c r="J11" s="244"/>
      <c r="K11" s="244"/>
      <c r="L11" s="244"/>
      <c r="M11" s="248"/>
      <c r="N11" s="237"/>
      <c r="O11" s="237"/>
    </row>
    <row r="12" spans="1:15" ht="13.5" thickBot="1">
      <c r="A12" s="94">
        <v>1</v>
      </c>
      <c r="B12" s="95">
        <v>2</v>
      </c>
      <c r="C12" s="94">
        <v>3</v>
      </c>
      <c r="D12" s="95">
        <v>4</v>
      </c>
      <c r="E12" s="94">
        <v>5</v>
      </c>
      <c r="F12" s="95">
        <v>6</v>
      </c>
      <c r="G12" s="95">
        <v>7</v>
      </c>
      <c r="H12" s="94">
        <v>8</v>
      </c>
      <c r="I12" s="95">
        <v>9</v>
      </c>
      <c r="J12" s="95">
        <v>10</v>
      </c>
      <c r="K12" s="94">
        <v>11</v>
      </c>
      <c r="L12" s="95">
        <v>12</v>
      </c>
      <c r="M12" s="95">
        <v>13</v>
      </c>
      <c r="N12" s="94">
        <v>14</v>
      </c>
      <c r="O12" s="95">
        <v>15</v>
      </c>
    </row>
    <row r="13" spans="1:17" ht="12.75" hidden="1">
      <c r="A13" s="100" t="s">
        <v>56</v>
      </c>
      <c r="B13" s="101"/>
      <c r="C13" s="102"/>
      <c r="D13" s="103"/>
      <c r="E13" s="104"/>
      <c r="F13" s="105"/>
      <c r="G13" s="106"/>
      <c r="H13" s="105"/>
      <c r="I13" s="106"/>
      <c r="J13" s="107"/>
      <c r="K13" s="107"/>
      <c r="L13" s="108"/>
      <c r="M13" s="109"/>
      <c r="N13" s="110"/>
      <c r="O13" s="110"/>
      <c r="P13" s="1"/>
      <c r="Q13" s="1"/>
    </row>
    <row r="14" spans="1:17" ht="12.75" hidden="1">
      <c r="A14" s="18" t="s">
        <v>57</v>
      </c>
      <c r="B14" s="111">
        <f>'2012 полн'!B10</f>
        <v>69.1</v>
      </c>
      <c r="C14" s="111">
        <f>'2012 полн'!C10</f>
        <v>489.97427999999996</v>
      </c>
      <c r="D14" s="112">
        <f>'2012 полн'!D10</f>
        <v>70.482</v>
      </c>
      <c r="E14" s="107">
        <f>'2012 полн'!U10</f>
        <v>495</v>
      </c>
      <c r="F14" s="107">
        <f>'2012 полн'!V10</f>
        <v>0</v>
      </c>
      <c r="G14" s="113">
        <f>'2012 полн'!AF10</f>
        <v>0</v>
      </c>
      <c r="H14" s="113">
        <f>'2012 полн'!AG10</f>
        <v>70.482</v>
      </c>
      <c r="I14" s="113">
        <f>'2012 полн'!AK10</f>
        <v>46.297</v>
      </c>
      <c r="J14" s="113">
        <f>'2012 полн'!AL10</f>
        <v>13.82</v>
      </c>
      <c r="K14" s="107">
        <f>'2012 полн'!AM10+'2012 полн'!AN10+'2012 полн'!AO10+'2012 полн'!AP10+'2012 полн'!AQ10+'2012 полн'!AS10</f>
        <v>0</v>
      </c>
      <c r="L14" s="108">
        <f>'2012 полн'!AU10+'2012 полн'!AV10+'2012 полн'!AW10</f>
        <v>0</v>
      </c>
      <c r="M14" s="109">
        <f>'2012 полн'!BE10</f>
        <v>60.117</v>
      </c>
      <c r="N14" s="109">
        <f>'2012 полн'!BF10</f>
        <v>10.365000000000002</v>
      </c>
      <c r="O14" s="109">
        <f>'2012 полн'!BG10</f>
        <v>-495</v>
      </c>
      <c r="P14" s="1"/>
      <c r="Q14" s="1"/>
    </row>
    <row r="15" spans="1:17" ht="12.75" hidden="1">
      <c r="A15" s="18" t="s">
        <v>58</v>
      </c>
      <c r="B15" s="111">
        <f>'2012 полн'!B11</f>
        <v>69.1</v>
      </c>
      <c r="C15" s="111">
        <f>'2012 полн'!C11</f>
        <v>489.97427999999996</v>
      </c>
      <c r="D15" s="112">
        <f>'2012 полн'!D11</f>
        <v>70.482</v>
      </c>
      <c r="E15" s="107">
        <f>'2012 полн'!U11</f>
        <v>450.94</v>
      </c>
      <c r="F15" s="107">
        <f>'2012 полн'!V11</f>
        <v>0</v>
      </c>
      <c r="G15" s="113">
        <f>'2012 полн'!AF11</f>
        <v>0</v>
      </c>
      <c r="H15" s="113">
        <f>'2012 полн'!AG11</f>
        <v>70.482</v>
      </c>
      <c r="I15" s="113">
        <f>'2012 полн'!AK11</f>
        <v>46.297</v>
      </c>
      <c r="J15" s="113">
        <f>'2012 полн'!AL11</f>
        <v>13.82</v>
      </c>
      <c r="K15" s="107">
        <f>'2012 полн'!AM11+'2012 полн'!AN11+'2012 полн'!AO11+'2012 полн'!AP11+'2012 полн'!AQ11+'2012 полн'!AR11+'2012 полн'!AS11+'2012 полн'!AX11</f>
        <v>0</v>
      </c>
      <c r="L15" s="108">
        <f>'2012 полн'!AU11+'2012 полн'!AV11+'2012 полн'!AW11</f>
        <v>0</v>
      </c>
      <c r="M15" s="109">
        <f>'2012 полн'!BE11</f>
        <v>60.117</v>
      </c>
      <c r="N15" s="109">
        <f>'2012 полн'!BF11</f>
        <v>10.365000000000002</v>
      </c>
      <c r="O15" s="109">
        <f>'2012 полн'!BG11</f>
        <v>-450.94</v>
      </c>
      <c r="P15" s="1"/>
      <c r="Q15" s="1"/>
    </row>
    <row r="16" spans="1:17" ht="12.75" hidden="1">
      <c r="A16" s="18" t="s">
        <v>59</v>
      </c>
      <c r="B16" s="111">
        <f>'2012 полн'!B12</f>
        <v>69.1</v>
      </c>
      <c r="C16" s="111">
        <f>'2012 полн'!C12</f>
        <v>489.97427999999996</v>
      </c>
      <c r="D16" s="112">
        <f>'2012 полн'!D12</f>
        <v>70.482</v>
      </c>
      <c r="E16" s="107">
        <f>'2012 полн'!U12</f>
        <v>465.42</v>
      </c>
      <c r="F16" s="107">
        <f>'2012 полн'!V12</f>
        <v>0</v>
      </c>
      <c r="G16" s="113">
        <f>'2012 полн'!AF12</f>
        <v>988.77</v>
      </c>
      <c r="H16" s="113">
        <f>'2012 полн'!AG12</f>
        <v>1059.252</v>
      </c>
      <c r="I16" s="113">
        <f>'2012 полн'!AK12</f>
        <v>46.297</v>
      </c>
      <c r="J16" s="113">
        <f>'2012 полн'!AL12</f>
        <v>13.82</v>
      </c>
      <c r="K16" s="107">
        <f>'2012 полн'!AM12+'2012 полн'!AN12+'2012 полн'!AO12+'2012 полн'!AP12+'2012 полн'!AQ12+'2012 полн'!AR12+'2012 полн'!AS12+'2012 полн'!AX12</f>
        <v>0</v>
      </c>
      <c r="L16" s="108">
        <f>'2012 полн'!AU12+'2012 полн'!AV12+'2012 полн'!AW12</f>
        <v>0</v>
      </c>
      <c r="M16" s="109">
        <f>'2012 полн'!BE12</f>
        <v>60.117</v>
      </c>
      <c r="N16" s="109">
        <f>'2012 полн'!BF12</f>
        <v>999.135</v>
      </c>
      <c r="O16" s="109">
        <f>'2012 полн'!BG12</f>
        <v>523.3499999999999</v>
      </c>
      <c r="P16" s="1"/>
      <c r="Q16" s="1"/>
    </row>
    <row r="17" spans="1:17" ht="12.75" hidden="1">
      <c r="A17" s="18" t="s">
        <v>60</v>
      </c>
      <c r="B17" s="111">
        <f>'2012 полн'!B13</f>
        <v>69.1</v>
      </c>
      <c r="C17" s="111">
        <f>'2012 полн'!C13</f>
        <v>489.97427999999996</v>
      </c>
      <c r="D17" s="112">
        <f>'2012 полн'!D13</f>
        <v>70.482</v>
      </c>
      <c r="E17" s="107">
        <f>'2012 полн'!U13</f>
        <v>465.42</v>
      </c>
      <c r="F17" s="107">
        <f>'2012 полн'!V13</f>
        <v>0</v>
      </c>
      <c r="G17" s="113">
        <f>'2012 полн'!AF13</f>
        <v>1280.13</v>
      </c>
      <c r="H17" s="113">
        <f>'2012 полн'!AG13</f>
        <v>1350.612</v>
      </c>
      <c r="I17" s="113">
        <f>'2012 полн'!AK13</f>
        <v>46.297</v>
      </c>
      <c r="J17" s="113">
        <f>'2012 полн'!AL13</f>
        <v>13.82</v>
      </c>
      <c r="K17" s="107">
        <f>'2012 полн'!AM13+'2012 полн'!AN13+'2012 полн'!AO13+'2012 полн'!AP13+'2012 полн'!AQ13+'2012 полн'!AR13+'2012 полн'!AS13+'2012 полн'!AX13</f>
        <v>0</v>
      </c>
      <c r="L17" s="108">
        <f>'2012 полн'!AU13+'2012 полн'!AV13+'2012 полн'!AW13</f>
        <v>0</v>
      </c>
      <c r="M17" s="109">
        <f>'2012 полн'!BE13</f>
        <v>60.117</v>
      </c>
      <c r="N17" s="109">
        <f>'2012 полн'!BF13</f>
        <v>1290.4950000000001</v>
      </c>
      <c r="O17" s="109">
        <f>'2012 полн'!BG13</f>
        <v>814.71</v>
      </c>
      <c r="P17" s="1"/>
      <c r="Q17" s="1"/>
    </row>
    <row r="18" spans="1:17" ht="12.75" hidden="1">
      <c r="A18" s="18" t="s">
        <v>61</v>
      </c>
      <c r="B18" s="111">
        <f>'2012 полн'!B14</f>
        <v>69.1</v>
      </c>
      <c r="C18" s="111">
        <f>'2012 полн'!C14</f>
        <v>489.97427999999996</v>
      </c>
      <c r="D18" s="112">
        <f>'2012 полн'!D14</f>
        <v>70.482</v>
      </c>
      <c r="E18" s="107">
        <f>'2012 полн'!U14</f>
        <v>465.42</v>
      </c>
      <c r="F18" s="107">
        <f>'2012 полн'!V14</f>
        <v>0</v>
      </c>
      <c r="G18" s="113">
        <f>'2012 полн'!AF14</f>
        <v>0</v>
      </c>
      <c r="H18" s="113">
        <f>'2012 полн'!AG14</f>
        <v>70.482</v>
      </c>
      <c r="I18" s="113">
        <f>'2012 полн'!AK14</f>
        <v>46.297</v>
      </c>
      <c r="J18" s="113">
        <f>'2012 полн'!AL14</f>
        <v>13.82</v>
      </c>
      <c r="K18" s="107">
        <f>'2012 полн'!AM14+'2012 полн'!AN14+'2012 полн'!AO14+'2012 полн'!AP14+'2012 полн'!AQ14+'2012 полн'!AR14+'2012 полн'!AS14+'2012 полн'!AX14</f>
        <v>0</v>
      </c>
      <c r="L18" s="108">
        <f>'2012 полн'!AU14+'2012 полн'!AV14+'2012 полн'!AW14</f>
        <v>0</v>
      </c>
      <c r="M18" s="109">
        <f>'2012 полн'!BE14</f>
        <v>60.117</v>
      </c>
      <c r="N18" s="109">
        <f>'2012 полн'!BF14</f>
        <v>10.365000000000002</v>
      </c>
      <c r="O18" s="109">
        <f>'2012 полн'!BG14</f>
        <v>-465.42</v>
      </c>
      <c r="P18" s="1"/>
      <c r="Q18" s="1"/>
    </row>
    <row r="19" spans="1:17" ht="12.75" hidden="1">
      <c r="A19" s="18" t="s">
        <v>62</v>
      </c>
      <c r="B19" s="111">
        <f>'2012 полн'!B15</f>
        <v>69.1</v>
      </c>
      <c r="C19" s="111">
        <f>'2012 полн'!C15</f>
        <v>489.97427999999996</v>
      </c>
      <c r="D19" s="112">
        <f>'2012 полн'!D15</f>
        <v>70.482</v>
      </c>
      <c r="E19" s="107">
        <f>'2012 полн'!U15</f>
        <v>489.91999999999996</v>
      </c>
      <c r="F19" s="107">
        <f>'2012 полн'!V15</f>
        <v>0</v>
      </c>
      <c r="G19" s="113">
        <f>'2012 полн'!AF15</f>
        <v>797.1300000000001</v>
      </c>
      <c r="H19" s="113">
        <f>'2012 полн'!AG15</f>
        <v>867.6120000000001</v>
      </c>
      <c r="I19" s="113">
        <f>'2012 полн'!AK15</f>
        <v>46.297</v>
      </c>
      <c r="J19" s="113">
        <f>'2012 полн'!AL15</f>
        <v>13.82</v>
      </c>
      <c r="K19" s="107">
        <f>'2012 полн'!AM15+'2012 полн'!AN15+'2012 полн'!AO15+'2012 полн'!AP15+'2012 полн'!AQ15+'2012 полн'!AR15+'2012 полн'!AS15+'2012 полн'!AX15</f>
        <v>0</v>
      </c>
      <c r="L19" s="108">
        <f>'2012 полн'!AU15+'2012 полн'!AV15+'2012 полн'!AW15</f>
        <v>0</v>
      </c>
      <c r="M19" s="109">
        <f>'2012 полн'!BE15</f>
        <v>60.117</v>
      </c>
      <c r="N19" s="109">
        <f>'2012 полн'!BF15</f>
        <v>807.4950000000001</v>
      </c>
      <c r="O19" s="109">
        <f>'2012 полн'!BG15</f>
        <v>307.21000000000015</v>
      </c>
      <c r="P19" s="1"/>
      <c r="Q19" s="1"/>
    </row>
    <row r="20" spans="1:15" ht="12.75" hidden="1">
      <c r="A20" s="18" t="s">
        <v>63</v>
      </c>
      <c r="B20" s="111">
        <f>'2012 полн'!B16</f>
        <v>69.1</v>
      </c>
      <c r="C20" s="111">
        <f>'2012 полн'!C16</f>
        <v>489.97427999999996</v>
      </c>
      <c r="D20" s="112">
        <f>'2012 полн'!D16</f>
        <v>70.482</v>
      </c>
      <c r="E20" s="107">
        <f>'2012 полн'!U16</f>
        <v>489.91999999999996</v>
      </c>
      <c r="F20" s="107">
        <f>'2012 полн'!V16</f>
        <v>0</v>
      </c>
      <c r="G20" s="113">
        <f>'2012 полн'!AF16</f>
        <v>0</v>
      </c>
      <c r="H20" s="113">
        <f>'2012 полн'!AG16</f>
        <v>70.482</v>
      </c>
      <c r="I20" s="113">
        <f>'2012 полн'!AK16</f>
        <v>46.297</v>
      </c>
      <c r="J20" s="113">
        <f>'2012 полн'!AL16</f>
        <v>13.82</v>
      </c>
      <c r="K20" s="107">
        <f>'2012 полн'!AM16+'2012 полн'!AN16+'2012 полн'!AO16+'2012 полн'!AP16+'2012 полн'!AQ16+'2012 полн'!AR16+'2012 полн'!AS16+'2012 полн'!AX16</f>
        <v>0</v>
      </c>
      <c r="L20" s="108">
        <f>'2012 полн'!AU16+'2012 полн'!AV16+'2012 полн'!AW16</f>
        <v>0</v>
      </c>
      <c r="M20" s="109">
        <f>'2012 полн'!BE16</f>
        <v>60.117</v>
      </c>
      <c r="N20" s="109">
        <f>'2012 полн'!BF16</f>
        <v>10.365000000000002</v>
      </c>
      <c r="O20" s="109">
        <f>'2012 полн'!BG16</f>
        <v>-489.91999999999996</v>
      </c>
    </row>
    <row r="21" spans="1:15" ht="12.75" hidden="1">
      <c r="A21" s="18" t="s">
        <v>64</v>
      </c>
      <c r="B21" s="111">
        <f>'2012 полн'!B17</f>
        <v>69.1</v>
      </c>
      <c r="C21" s="111">
        <f>'2012 полн'!C17</f>
        <v>489.97427999999996</v>
      </c>
      <c r="D21" s="112">
        <f>'2012 полн'!D17</f>
        <v>70.482</v>
      </c>
      <c r="E21" s="107">
        <f>'2012 полн'!U17</f>
        <v>489.91999999999996</v>
      </c>
      <c r="F21" s="107">
        <f>'2012 полн'!V17</f>
        <v>0</v>
      </c>
      <c r="G21" s="113">
        <f>'2012 полн'!AF17</f>
        <v>0</v>
      </c>
      <c r="H21" s="113">
        <f>'2012 полн'!AG17</f>
        <v>70.482</v>
      </c>
      <c r="I21" s="113">
        <f>'2012 полн'!AK17</f>
        <v>46.297</v>
      </c>
      <c r="J21" s="113">
        <f>'2012 полн'!AL17</f>
        <v>13.82</v>
      </c>
      <c r="K21" s="107">
        <f>'2012 полн'!AM17+'2012 полн'!AN17+'2012 полн'!AO17+'2012 полн'!AP17+'2012 полн'!AQ17+'2012 полн'!AR17+'2012 полн'!AS17+'2012 полн'!AX17</f>
        <v>0</v>
      </c>
      <c r="L21" s="108">
        <f>'2012 полн'!AU17+'2012 полн'!AV17+'2012 полн'!AW17</f>
        <v>0</v>
      </c>
      <c r="M21" s="109">
        <f>'2012 полн'!BE17</f>
        <v>60.117</v>
      </c>
      <c r="N21" s="109">
        <f>'2012 полн'!BF17</f>
        <v>10.365000000000002</v>
      </c>
      <c r="O21" s="109">
        <f>'2012 полн'!BG17</f>
        <v>-489.91999999999996</v>
      </c>
    </row>
    <row r="22" spans="1:15" ht="12.75" hidden="1">
      <c r="A22" s="18" t="s">
        <v>65</v>
      </c>
      <c r="B22" s="111">
        <f>'2012 полн'!B18</f>
        <v>69.1</v>
      </c>
      <c r="C22" s="111">
        <f>'2012 полн'!C18</f>
        <v>489.97427999999996</v>
      </c>
      <c r="D22" s="112">
        <f>'2012 полн'!D18</f>
        <v>70.482</v>
      </c>
      <c r="E22" s="107">
        <f>'2012 полн'!U18</f>
        <v>489.91999999999996</v>
      </c>
      <c r="F22" s="107">
        <f>'2012 полн'!V18</f>
        <v>0</v>
      </c>
      <c r="G22" s="113">
        <f>'2012 полн'!AF18</f>
        <v>1546.48</v>
      </c>
      <c r="H22" s="113">
        <f>'2012 полн'!AG18</f>
        <v>1616.962</v>
      </c>
      <c r="I22" s="113">
        <f>'2012 полн'!AK18</f>
        <v>46.297</v>
      </c>
      <c r="J22" s="113">
        <f>'2012 полн'!AL18</f>
        <v>13.82</v>
      </c>
      <c r="K22" s="107">
        <f>'2012 полн'!AM18+'2012 полн'!AN18+'2012 полн'!AO18+'2012 полн'!AP18+'2012 полн'!AQ18+'2012 полн'!AR18+'2012 полн'!AS18+'2012 полн'!AX18</f>
        <v>0</v>
      </c>
      <c r="L22" s="108">
        <f>'2012 полн'!AU18+'2012 полн'!AV18+'2012 полн'!AW18</f>
        <v>0</v>
      </c>
      <c r="M22" s="109">
        <f>'2012 полн'!BE18</f>
        <v>60.117</v>
      </c>
      <c r="N22" s="109">
        <f>'2012 полн'!BF18</f>
        <v>1556.845</v>
      </c>
      <c r="O22" s="109">
        <f>'2012 полн'!BG18</f>
        <v>1056.56</v>
      </c>
    </row>
    <row r="23" spans="1:15" ht="12.75" hidden="1">
      <c r="A23" s="18" t="s">
        <v>66</v>
      </c>
      <c r="B23" s="111">
        <f>'2012 полн'!B19</f>
        <v>69.1</v>
      </c>
      <c r="C23" s="111">
        <f>'2012 полн'!C19</f>
        <v>489.97427999999996</v>
      </c>
      <c r="D23" s="112">
        <f>'2012 полн'!D19</f>
        <v>70.482</v>
      </c>
      <c r="E23" s="107">
        <f>'2012 полн'!U19</f>
        <v>489.91999999999996</v>
      </c>
      <c r="F23" s="107">
        <f>'2012 полн'!V19</f>
        <v>0</v>
      </c>
      <c r="G23" s="113">
        <f>'2012 полн'!AF19</f>
        <v>0</v>
      </c>
      <c r="H23" s="113">
        <f>'2012 полн'!AG19</f>
        <v>70.482</v>
      </c>
      <c r="I23" s="113">
        <f>'2012 полн'!AK19</f>
        <v>46.297</v>
      </c>
      <c r="J23" s="113">
        <f>'2012 полн'!AL19</f>
        <v>13.82</v>
      </c>
      <c r="K23" s="107">
        <f>'2012 полн'!AM19+'2012 полн'!AN19+'2012 полн'!AO19+'2012 полн'!AP19+'2012 полн'!AQ19+'2012 полн'!AR19+'2012 полн'!AS19+'2012 полн'!AX19</f>
        <v>0</v>
      </c>
      <c r="L23" s="108">
        <f>'2012 полн'!AU19+'2012 полн'!AV19+'2012 полн'!AW19</f>
        <v>0</v>
      </c>
      <c r="M23" s="109">
        <f>'2012 полн'!BE19</f>
        <v>60.117</v>
      </c>
      <c r="N23" s="109">
        <f>'2012 полн'!BF19</f>
        <v>10.365000000000002</v>
      </c>
      <c r="O23" s="109">
        <f>'2012 полн'!BG19</f>
        <v>-489.91999999999996</v>
      </c>
    </row>
    <row r="24" spans="1:15" ht="12.75" hidden="1">
      <c r="A24" s="18" t="s">
        <v>67</v>
      </c>
      <c r="B24" s="111">
        <f>'2012 полн'!B20</f>
        <v>69.1</v>
      </c>
      <c r="C24" s="111">
        <f>'2012 полн'!C20</f>
        <v>489.97427999999996</v>
      </c>
      <c r="D24" s="112">
        <f>'2012 полн'!D20</f>
        <v>70.482</v>
      </c>
      <c r="E24" s="107">
        <f>'2012 полн'!U20</f>
        <v>489.91999999999996</v>
      </c>
      <c r="F24" s="107">
        <f>'2012 полн'!V20</f>
        <v>0</v>
      </c>
      <c r="G24" s="113">
        <f>'2012 полн'!AF20</f>
        <v>610.72</v>
      </c>
      <c r="H24" s="113">
        <f>'2012 полн'!AG20</f>
        <v>681.202</v>
      </c>
      <c r="I24" s="113">
        <f>'2012 полн'!AK20</f>
        <v>46.297</v>
      </c>
      <c r="J24" s="113">
        <f>'2012 полн'!AL20</f>
        <v>13.82</v>
      </c>
      <c r="K24" s="107">
        <f>'2012 полн'!AM20+'2012 полн'!AN20+'2012 полн'!AO20+'2012 полн'!AP20+'2012 полн'!AQ20+'2012 полн'!AR20+'2012 полн'!AS20+'2012 полн'!AX20</f>
        <v>0</v>
      </c>
      <c r="L24" s="108">
        <f>'2012 полн'!AU20+'2012 полн'!AV20+'2012 полн'!AW20</f>
        <v>0</v>
      </c>
      <c r="M24" s="109">
        <f>'2012 полн'!BE20</f>
        <v>60.117</v>
      </c>
      <c r="N24" s="109">
        <f>'2012 полн'!BF20</f>
        <v>621.085</v>
      </c>
      <c r="O24" s="109">
        <f>'2012 полн'!BG20</f>
        <v>120.80000000000007</v>
      </c>
    </row>
    <row r="25" spans="1:15" ht="13.5" hidden="1" thickBot="1">
      <c r="A25" s="114" t="s">
        <v>68</v>
      </c>
      <c r="B25" s="111">
        <f>'2012 полн'!B21</f>
        <v>69.1</v>
      </c>
      <c r="C25" s="111">
        <f>'2012 полн'!C21</f>
        <v>489.97427999999996</v>
      </c>
      <c r="D25" s="112">
        <f>'2012 полн'!D21</f>
        <v>70.482</v>
      </c>
      <c r="E25" s="107">
        <f>'2012 полн'!U21</f>
        <v>489.91999999999996</v>
      </c>
      <c r="F25" s="107">
        <f>'2012 полн'!V21</f>
        <v>0</v>
      </c>
      <c r="G25" s="113">
        <f>'2012 полн'!AF21</f>
        <v>611.82</v>
      </c>
      <c r="H25" s="113">
        <f>'2012 полн'!AG21</f>
        <v>682.302</v>
      </c>
      <c r="I25" s="113">
        <f>'2012 полн'!AK21</f>
        <v>46.297</v>
      </c>
      <c r="J25" s="113">
        <f>'2012 полн'!AL21</f>
        <v>13.82</v>
      </c>
      <c r="K25" s="107">
        <f>'2012 полн'!AM21+'2012 полн'!AN21+'2012 полн'!AO21+'2012 полн'!AP21+'2012 полн'!AQ21+'2012 полн'!AR21+'2012 полн'!AS21+'2012 полн'!AX21</f>
        <v>0</v>
      </c>
      <c r="L25" s="108">
        <f>'2012 полн'!AU21+'2012 полн'!AV21+'2012 полн'!AW21</f>
        <v>0</v>
      </c>
      <c r="M25" s="109">
        <f>'2012 полн'!BE21</f>
        <v>60.117</v>
      </c>
      <c r="N25" s="109">
        <f>'2012 полн'!BF21</f>
        <v>622.1850000000001</v>
      </c>
      <c r="O25" s="109">
        <f>'2012 полн'!BG21</f>
        <v>121.90000000000009</v>
      </c>
    </row>
    <row r="26" spans="1:15" ht="13.5" thickBot="1">
      <c r="A26" s="208" t="s">
        <v>100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127"/>
      <c r="N26" s="96"/>
      <c r="O26" s="96"/>
    </row>
    <row r="27" spans="1:17" s="13" customFormat="1" ht="13.5" thickBot="1">
      <c r="A27" s="267" t="s">
        <v>55</v>
      </c>
      <c r="B27" s="268"/>
      <c r="C27" s="269">
        <f aca="true" t="shared" si="0" ref="C27:N27">SUM(C14:C26)</f>
        <v>5879.691360000001</v>
      </c>
      <c r="D27" s="269">
        <f t="shared" si="0"/>
        <v>845.7839999999998</v>
      </c>
      <c r="E27" s="269">
        <f t="shared" si="0"/>
        <v>5771.64</v>
      </c>
      <c r="F27" s="269">
        <f t="shared" si="0"/>
        <v>0</v>
      </c>
      <c r="G27" s="269">
        <f t="shared" si="0"/>
        <v>5835.05</v>
      </c>
      <c r="H27" s="269">
        <f t="shared" si="0"/>
        <v>6680.834</v>
      </c>
      <c r="I27" s="269">
        <f t="shared" si="0"/>
        <v>555.5640000000001</v>
      </c>
      <c r="J27" s="269">
        <f t="shared" si="0"/>
        <v>165.83999999999995</v>
      </c>
      <c r="K27" s="269">
        <f t="shared" si="0"/>
        <v>0</v>
      </c>
      <c r="L27" s="269">
        <f t="shared" si="0"/>
        <v>0</v>
      </c>
      <c r="M27" s="269">
        <f t="shared" si="0"/>
        <v>721.4039999999999</v>
      </c>
      <c r="N27" s="269">
        <f t="shared" si="0"/>
        <v>5959.43</v>
      </c>
      <c r="O27" s="269">
        <f>SUM(O14:O26)</f>
        <v>63.41000000000031</v>
      </c>
      <c r="P27" s="72"/>
      <c r="Q27" s="81"/>
    </row>
    <row r="28" spans="1:17" ht="12.75">
      <c r="A28" s="128" t="s">
        <v>95</v>
      </c>
      <c r="B28" s="270"/>
      <c r="C28" s="271"/>
      <c r="D28" s="272"/>
      <c r="E28" s="273"/>
      <c r="F28" s="274"/>
      <c r="G28" s="275"/>
      <c r="H28" s="274"/>
      <c r="I28" s="275"/>
      <c r="J28" s="273"/>
      <c r="K28" s="273"/>
      <c r="L28" s="276"/>
      <c r="M28" s="274"/>
      <c r="N28" s="277"/>
      <c r="O28" s="277"/>
      <c r="P28" s="1"/>
      <c r="Q28" s="1"/>
    </row>
    <row r="29" spans="1:17" ht="12.75">
      <c r="A29" s="18" t="s">
        <v>57</v>
      </c>
      <c r="B29" s="111">
        <f>'2012 полн'!B26</f>
        <v>69.1</v>
      </c>
      <c r="C29" s="111">
        <f>'2012 полн'!C26</f>
        <v>489.97427999999996</v>
      </c>
      <c r="D29" s="112">
        <f>'2012 полн'!D26</f>
        <v>70.482</v>
      </c>
      <c r="E29" s="107">
        <f>'2012 полн'!U26</f>
        <v>489.91999999999996</v>
      </c>
      <c r="F29" s="107">
        <f>'2012 полн'!V25</f>
        <v>0</v>
      </c>
      <c r="G29" s="113">
        <f>'2012 полн'!AF26</f>
        <v>610.11</v>
      </c>
      <c r="H29" s="113">
        <f>'2012 полн'!AG26</f>
        <v>680.592</v>
      </c>
      <c r="I29" s="113">
        <f>'2012 полн'!AK26</f>
        <v>46.297</v>
      </c>
      <c r="J29" s="113">
        <f>'2012 полн'!AL26</f>
        <v>13.82</v>
      </c>
      <c r="K29" s="107">
        <f>'2012 полн'!AM25+'2012 полн'!AN25+'2012 полн'!AO25+'2012 полн'!AP25+'2012 полн'!AQ25+'2012 полн'!AS25</f>
        <v>0</v>
      </c>
      <c r="L29" s="108">
        <f>'2012 полн'!AU25+'2012 полн'!AV25+'2012 полн'!AW25</f>
        <v>0</v>
      </c>
      <c r="M29" s="109">
        <f>'2012 полн'!BE26</f>
        <v>60.117</v>
      </c>
      <c r="N29" s="109">
        <f>'2012 полн'!BF26</f>
        <v>620.475</v>
      </c>
      <c r="O29" s="109">
        <f>'2012 полн'!BG26</f>
        <v>120.19000000000005</v>
      </c>
      <c r="P29" s="1"/>
      <c r="Q29" s="1"/>
    </row>
    <row r="30" spans="1:17" ht="12.75">
      <c r="A30" s="18" t="s">
        <v>58</v>
      </c>
      <c r="B30" s="111">
        <f>'2012 полн'!B27</f>
        <v>69.1</v>
      </c>
      <c r="C30" s="111">
        <f>'2012 полн'!C27</f>
        <v>489.97427999999996</v>
      </c>
      <c r="D30" s="112">
        <f>'2012 полн'!D27</f>
        <v>70.482</v>
      </c>
      <c r="E30" s="107">
        <f>'2012 полн'!U27</f>
        <v>489.91999999999996</v>
      </c>
      <c r="F30" s="107">
        <f>'2012 полн'!V26</f>
        <v>0</v>
      </c>
      <c r="G30" s="113">
        <f>'2012 полн'!AF27</f>
        <v>609.42</v>
      </c>
      <c r="H30" s="113">
        <f>'2012 полн'!AG27</f>
        <v>679.9019999999999</v>
      </c>
      <c r="I30" s="113">
        <f>'2012 полн'!AK27</f>
        <v>46.297</v>
      </c>
      <c r="J30" s="113">
        <f>'2012 полн'!AL27</f>
        <v>13.82</v>
      </c>
      <c r="K30" s="107">
        <f>'2012 полн'!AM26+'2012 полн'!AN26+'2012 полн'!AO26+'2012 полн'!AP26+'2012 полн'!AQ26+'2012 полн'!AS26</f>
        <v>0</v>
      </c>
      <c r="L30" s="108">
        <f>'2012 полн'!AU26+'2012 полн'!AV26+'2012 полн'!AW26</f>
        <v>0</v>
      </c>
      <c r="M30" s="109">
        <f>'2012 полн'!BE27</f>
        <v>60.117</v>
      </c>
      <c r="N30" s="109">
        <f>'2012 полн'!BF27</f>
        <v>619.785</v>
      </c>
      <c r="O30" s="109">
        <f>'2012 полн'!BG27</f>
        <v>119.5</v>
      </c>
      <c r="P30" s="1"/>
      <c r="Q30" s="1"/>
    </row>
    <row r="31" spans="1:17" ht="12.75">
      <c r="A31" s="18" t="s">
        <v>59</v>
      </c>
      <c r="B31" s="111">
        <f>'2012 полн'!B28</f>
        <v>69.1</v>
      </c>
      <c r="C31" s="111">
        <f>'2012 полн'!C28</f>
        <v>489.97427999999996</v>
      </c>
      <c r="D31" s="112">
        <f>'2012 полн'!D28</f>
        <v>70.482</v>
      </c>
      <c r="E31" s="107">
        <f>'2012 полн'!U28</f>
        <v>489.91999999999996</v>
      </c>
      <c r="F31" s="107">
        <f>'2012 полн'!V27</f>
        <v>0</v>
      </c>
      <c r="G31" s="113">
        <f>'2012 полн'!AF28</f>
        <v>0</v>
      </c>
      <c r="H31" s="113">
        <f>'2012 полн'!AG28</f>
        <v>70.482</v>
      </c>
      <c r="I31" s="113">
        <f>'2012 полн'!AK28</f>
        <v>46.297</v>
      </c>
      <c r="J31" s="113">
        <f>'2012 полн'!AL28</f>
        <v>13.82</v>
      </c>
      <c r="K31" s="107">
        <f>'2012 полн'!AM27+'2012 полн'!AN27+'2012 полн'!AO27+'2012 полн'!AP27+'2012 полн'!AQ27+'2012 полн'!AS27</f>
        <v>0</v>
      </c>
      <c r="L31" s="108">
        <f>'2012 полн'!AU27+'2012 полн'!AV27+'2012 полн'!AW27</f>
        <v>0</v>
      </c>
      <c r="M31" s="109">
        <f>'2012 полн'!BE28</f>
        <v>60.117</v>
      </c>
      <c r="N31" s="109">
        <f>'2012 полн'!BF28</f>
        <v>10.365000000000002</v>
      </c>
      <c r="O31" s="109">
        <f>'2012 полн'!BG28</f>
        <v>-489.91999999999996</v>
      </c>
      <c r="P31" s="1"/>
      <c r="Q31" s="1"/>
    </row>
    <row r="32" spans="1:17" ht="12.75">
      <c r="A32" s="18" t="s">
        <v>60</v>
      </c>
      <c r="B32" s="111">
        <f>'2012 полн'!B29</f>
        <v>69.1</v>
      </c>
      <c r="C32" s="111">
        <f>'2012 полн'!C29</f>
        <v>489.97427999999996</v>
      </c>
      <c r="D32" s="112">
        <f>'2012 полн'!D29</f>
        <v>70.482</v>
      </c>
      <c r="E32" s="107">
        <f>'2012 полн'!U29</f>
        <v>489.91999999999996</v>
      </c>
      <c r="F32" s="107">
        <f>'2012 полн'!V28</f>
        <v>0</v>
      </c>
      <c r="G32" s="113">
        <f>'2012 полн'!AF29</f>
        <v>0</v>
      </c>
      <c r="H32" s="113">
        <f>'2012 полн'!AG29</f>
        <v>70.482</v>
      </c>
      <c r="I32" s="113">
        <f>'2012 полн'!AK29</f>
        <v>46.297</v>
      </c>
      <c r="J32" s="113">
        <f>'2012 полн'!AL29</f>
        <v>13.82</v>
      </c>
      <c r="K32" s="107">
        <f>'2012 полн'!AM28+'2012 полн'!AN28+'2012 полн'!AO28+'2012 полн'!AP28+'2012 полн'!AQ28+'2012 полн'!AS28</f>
        <v>0</v>
      </c>
      <c r="L32" s="108">
        <f>'2012 полн'!AU28+'2012 полн'!AV28+'2012 полн'!AW28</f>
        <v>0</v>
      </c>
      <c r="M32" s="109">
        <f>'2012 полн'!BE29</f>
        <v>60.117</v>
      </c>
      <c r="N32" s="109">
        <f>'2012 полн'!BF29</f>
        <v>10.365000000000002</v>
      </c>
      <c r="O32" s="109">
        <f>'2012 полн'!BG29</f>
        <v>-489.91999999999996</v>
      </c>
      <c r="P32" s="1"/>
      <c r="Q32" s="1"/>
    </row>
    <row r="33" spans="1:17" ht="12.75">
      <c r="A33" s="18" t="s">
        <v>61</v>
      </c>
      <c r="B33" s="111">
        <f>'2012 полн'!B30</f>
        <v>69.1</v>
      </c>
      <c r="C33" s="111">
        <f>'2012 полн'!C30</f>
        <v>489.97427999999996</v>
      </c>
      <c r="D33" s="112">
        <f>'2012 полн'!D30</f>
        <v>70.482</v>
      </c>
      <c r="E33" s="107">
        <f>'2012 полн'!U30</f>
        <v>489.91999999999996</v>
      </c>
      <c r="F33" s="107">
        <f>'2012 полн'!V29</f>
        <v>0</v>
      </c>
      <c r="G33" s="113">
        <f>'2012 полн'!AF30</f>
        <v>0</v>
      </c>
      <c r="H33" s="113">
        <f>'2012 полн'!AG30</f>
        <v>70.482</v>
      </c>
      <c r="I33" s="113">
        <f>'2012 полн'!AK30</f>
        <v>46.297</v>
      </c>
      <c r="J33" s="113">
        <f>'2012 полн'!AL30</f>
        <v>13.82</v>
      </c>
      <c r="K33" s="107">
        <f>'2012 полн'!AM29+'2012 полн'!AN29+'2012 полн'!AO29+'2012 полн'!AP29+'2012 полн'!AQ29+'2012 полн'!AS29</f>
        <v>0</v>
      </c>
      <c r="L33" s="108">
        <f>'2012 полн'!AU29+'2012 полн'!AV29+'2012 полн'!AW29</f>
        <v>0</v>
      </c>
      <c r="M33" s="109">
        <f>'2012 полн'!BE30</f>
        <v>60.117</v>
      </c>
      <c r="N33" s="109">
        <f>'2012 полн'!BF30</f>
        <v>10.365000000000002</v>
      </c>
      <c r="O33" s="109">
        <f>'2012 полн'!BG30</f>
        <v>-489.91999999999996</v>
      </c>
      <c r="P33" s="1"/>
      <c r="Q33" s="1"/>
    </row>
    <row r="34" spans="1:17" ht="12.75">
      <c r="A34" s="18" t="s">
        <v>62</v>
      </c>
      <c r="B34" s="111">
        <f>'2012 полн'!B31</f>
        <v>69.1</v>
      </c>
      <c r="C34" s="111">
        <f>'2012 полн'!C31</f>
        <v>489.97427999999996</v>
      </c>
      <c r="D34" s="112">
        <f>'2012 полн'!D31</f>
        <v>70.482</v>
      </c>
      <c r="E34" s="107">
        <f>'2012 полн'!U31</f>
        <v>489.91999999999996</v>
      </c>
      <c r="F34" s="107">
        <f>'2012 полн'!V30</f>
        <v>0</v>
      </c>
      <c r="G34" s="113">
        <f>'2012 полн'!AF31</f>
        <v>0</v>
      </c>
      <c r="H34" s="113">
        <f>'2012 полн'!AG31</f>
        <v>70.482</v>
      </c>
      <c r="I34" s="113">
        <f>'2012 полн'!AK31</f>
        <v>46.297</v>
      </c>
      <c r="J34" s="113">
        <f>'2012 полн'!AL31</f>
        <v>13.82</v>
      </c>
      <c r="K34" s="107">
        <f>'2012 полн'!AM30+'2012 полн'!AN30+'2012 полн'!AO30+'2012 полн'!AP30+'2012 полн'!AQ30+'2012 полн'!AS30</f>
        <v>0</v>
      </c>
      <c r="L34" s="108">
        <f>'2012 полн'!AU30+'2012 полн'!AV30+'2012 полн'!AW30</f>
        <v>0</v>
      </c>
      <c r="M34" s="109">
        <f>'2012 полн'!BE31</f>
        <v>60.117</v>
      </c>
      <c r="N34" s="109">
        <f>'2012 полн'!BF31</f>
        <v>10.365000000000002</v>
      </c>
      <c r="O34" s="109">
        <f>'2012 полн'!BG31</f>
        <v>-489.91999999999996</v>
      </c>
      <c r="P34" s="1"/>
      <c r="Q34" s="1"/>
    </row>
    <row r="35" spans="1:15" ht="12.75">
      <c r="A35" s="18" t="s">
        <v>63</v>
      </c>
      <c r="B35" s="111">
        <f>'2012 полн'!B32</f>
        <v>69.1</v>
      </c>
      <c r="C35" s="111">
        <f>'2012 полн'!C32</f>
        <v>532.2842099999999</v>
      </c>
      <c r="D35" s="112">
        <f>'2012 полн'!D32</f>
        <v>94.3215</v>
      </c>
      <c r="E35" s="107">
        <f>'2012 полн'!U32</f>
        <v>532.07</v>
      </c>
      <c r="F35" s="107">
        <f>'2012 полн'!V31</f>
        <v>0</v>
      </c>
      <c r="G35" s="113">
        <f>'2012 полн'!AF32</f>
        <v>701.0500000000001</v>
      </c>
      <c r="H35" s="113">
        <f>'2012 полн'!AG32</f>
        <v>795.3715000000001</v>
      </c>
      <c r="I35" s="113">
        <f>'2012 полн'!AK32</f>
        <v>51.824999999999996</v>
      </c>
      <c r="J35" s="113">
        <f>'2012 полн'!AL32</f>
        <v>13.82</v>
      </c>
      <c r="K35" s="107">
        <f>'2012 полн'!AM31+'2012 полн'!AN31+'2012 полн'!AO31+'2012 полн'!AP31+'2012 полн'!AQ31+'2012 полн'!AS31</f>
        <v>0</v>
      </c>
      <c r="L35" s="108">
        <f>'2012 полн'!AU31+'2012 полн'!AV31+'2012 полн'!AW31</f>
        <v>0</v>
      </c>
      <c r="M35" s="109">
        <f>'2012 полн'!BE32</f>
        <v>65.645</v>
      </c>
      <c r="N35" s="109">
        <f>'2012 полн'!BF32</f>
        <v>729.7265000000001</v>
      </c>
      <c r="O35" s="109">
        <f>'2012 полн'!BG32</f>
        <v>168.98000000000002</v>
      </c>
    </row>
    <row r="36" spans="1:15" ht="12.75">
      <c r="A36" s="18" t="s">
        <v>64</v>
      </c>
      <c r="B36" s="111">
        <f>'2012 полн'!B33</f>
        <v>69.1</v>
      </c>
      <c r="C36" s="111">
        <f>'2012 полн'!C33</f>
        <v>532.2842099999999</v>
      </c>
      <c r="D36" s="112">
        <f>'2012 полн'!D33</f>
        <v>0</v>
      </c>
      <c r="E36" s="107">
        <f>'2012 полн'!U33</f>
        <v>532.07</v>
      </c>
      <c r="F36" s="107">
        <f>'2012 полн'!V32</f>
        <v>0</v>
      </c>
      <c r="G36" s="113">
        <f>'2012 полн'!AF33</f>
        <v>0</v>
      </c>
      <c r="H36" s="113">
        <f>'2012 полн'!AG33</f>
        <v>0</v>
      </c>
      <c r="I36" s="113">
        <f>'2012 полн'!AK33</f>
        <v>51.824999999999996</v>
      </c>
      <c r="J36" s="113">
        <f>'2012 полн'!AL33</f>
        <v>13.82</v>
      </c>
      <c r="K36" s="107">
        <f>'2012 полн'!AM32+'2012 полн'!AN32+'2012 полн'!AO32+'2012 полн'!AP32+'2012 полн'!AQ32+'2012 полн'!AS32</f>
        <v>0</v>
      </c>
      <c r="L36" s="108">
        <f>'2012 полн'!AU32+'2012 полн'!AV32+'2012 полн'!AW32</f>
        <v>0</v>
      </c>
      <c r="M36" s="109">
        <f>'2012 полн'!BE33</f>
        <v>65.645</v>
      </c>
      <c r="N36" s="109">
        <f>'2012 полн'!BF33</f>
        <v>-65.645</v>
      </c>
      <c r="O36" s="109">
        <f>'2012 полн'!BG33</f>
        <v>-532.07</v>
      </c>
    </row>
    <row r="37" spans="1:15" ht="12.75">
      <c r="A37" s="18" t="s">
        <v>65</v>
      </c>
      <c r="B37" s="111">
        <f>'2012 полн'!B34</f>
        <v>69.1</v>
      </c>
      <c r="C37" s="111">
        <f>'2012 полн'!C34</f>
        <v>532.2842099999999</v>
      </c>
      <c r="D37" s="112">
        <f>'2012 полн'!D34</f>
        <v>0</v>
      </c>
      <c r="E37" s="107">
        <f>'2012 полн'!U34</f>
        <v>532.07</v>
      </c>
      <c r="F37" s="107">
        <f>'2012 полн'!V33</f>
        <v>0</v>
      </c>
      <c r="G37" s="113">
        <f>'2012 полн'!AF34</f>
        <v>0</v>
      </c>
      <c r="H37" s="113">
        <f>'2012 полн'!AG34</f>
        <v>0</v>
      </c>
      <c r="I37" s="113">
        <f>'2012 полн'!AK34</f>
        <v>51.824999999999996</v>
      </c>
      <c r="J37" s="113">
        <f>'2012 полн'!AL34</f>
        <v>13.82</v>
      </c>
      <c r="K37" s="107">
        <f>'2012 полн'!AM33+'2012 полн'!AN33+'2012 полн'!AO33+'2012 полн'!AP33+'2012 полн'!AQ33+'2012 полн'!AS33</f>
        <v>0</v>
      </c>
      <c r="L37" s="108">
        <f>'2012 полн'!AU33+'2012 полн'!AV33+'2012 полн'!AW33</f>
        <v>0</v>
      </c>
      <c r="M37" s="109">
        <f>'2012 полн'!BE34</f>
        <v>65.645</v>
      </c>
      <c r="N37" s="109">
        <f>'2012 полн'!BF34</f>
        <v>-65.645</v>
      </c>
      <c r="O37" s="109">
        <f>'2012 полн'!BG34</f>
        <v>-532.07</v>
      </c>
    </row>
    <row r="38" spans="1:15" ht="12.75">
      <c r="A38" s="18" t="s">
        <v>66</v>
      </c>
      <c r="B38" s="111">
        <f>'2012 полн'!B35</f>
        <v>69.1</v>
      </c>
      <c r="C38" s="111">
        <f>'2012 полн'!C35</f>
        <v>532.2842099999999</v>
      </c>
      <c r="D38" s="112">
        <f>'2012 полн'!D35</f>
        <v>0</v>
      </c>
      <c r="E38" s="107">
        <f>'2012 полн'!U35</f>
        <v>532.07</v>
      </c>
      <c r="F38" s="107">
        <f>'2012 полн'!V34</f>
        <v>0</v>
      </c>
      <c r="G38" s="113">
        <f>'2012 полн'!AF35</f>
        <v>0</v>
      </c>
      <c r="H38" s="113">
        <f>'2012 полн'!AG35</f>
        <v>0</v>
      </c>
      <c r="I38" s="113">
        <f>'2012 полн'!AK35</f>
        <v>51.824999999999996</v>
      </c>
      <c r="J38" s="113">
        <f>'2012 полн'!AL35</f>
        <v>13.82</v>
      </c>
      <c r="K38" s="107">
        <f>'2012 полн'!AM34+'2012 полн'!AN34+'2012 полн'!AO34+'2012 полн'!AP34+'2012 полн'!AQ34+'2012 полн'!AS34</f>
        <v>0</v>
      </c>
      <c r="L38" s="108">
        <f>'2012 полн'!AU34+'2012 полн'!AV34+'2012 полн'!AW34</f>
        <v>0</v>
      </c>
      <c r="M38" s="109">
        <f>'2012 полн'!BE35</f>
        <v>65.645</v>
      </c>
      <c r="N38" s="109">
        <f>'2012 полн'!BF35</f>
        <v>-65.645</v>
      </c>
      <c r="O38" s="109">
        <f>'2012 полн'!BG35</f>
        <v>-532.07</v>
      </c>
    </row>
    <row r="39" spans="1:15" ht="12.75">
      <c r="A39" s="18" t="s">
        <v>67</v>
      </c>
      <c r="B39" s="111">
        <f>'2012 полн'!B36</f>
        <v>69.1</v>
      </c>
      <c r="C39" s="111">
        <f>'2012 полн'!C36</f>
        <v>532.2842099999999</v>
      </c>
      <c r="D39" s="112">
        <f>'2012 полн'!D36</f>
        <v>0</v>
      </c>
      <c r="E39" s="107">
        <f>'2012 полн'!U36</f>
        <v>532.07</v>
      </c>
      <c r="F39" s="107">
        <f>'2012 полн'!V35</f>
        <v>0</v>
      </c>
      <c r="G39" s="113">
        <f>'2012 полн'!AF36</f>
        <v>1191.27</v>
      </c>
      <c r="H39" s="113">
        <f>'2012 полн'!AG36</f>
        <v>1191.27</v>
      </c>
      <c r="I39" s="113">
        <f>'2012 полн'!AK36</f>
        <v>51.824999999999996</v>
      </c>
      <c r="J39" s="113">
        <f>'2012 полн'!AL36</f>
        <v>13.82</v>
      </c>
      <c r="K39" s="107">
        <f>'2012 полн'!AM35+'2012 полн'!AN35+'2012 полн'!AO35+'2012 полн'!AP35+'2012 полн'!AQ35+'2012 полн'!AS35</f>
        <v>0</v>
      </c>
      <c r="L39" s="108">
        <f>'2012 полн'!AU35+'2012 полн'!AV35+'2012 полн'!AW35</f>
        <v>0</v>
      </c>
      <c r="M39" s="109">
        <f>'2012 полн'!BE36</f>
        <v>65.645</v>
      </c>
      <c r="N39" s="109">
        <f>'2012 полн'!BF36</f>
        <v>1125.625</v>
      </c>
      <c r="O39" s="109">
        <f>'2012 полн'!BG36</f>
        <v>659.1999999999999</v>
      </c>
    </row>
    <row r="40" spans="1:15" ht="13.5" thickBot="1">
      <c r="A40" s="278" t="s">
        <v>68</v>
      </c>
      <c r="B40" s="279">
        <f>'2012 полн'!B37</f>
        <v>69.1</v>
      </c>
      <c r="C40" s="279">
        <f>'2012 полн'!C37</f>
        <v>532.2842099999999</v>
      </c>
      <c r="D40" s="280">
        <f>'2012 полн'!D37</f>
        <v>0</v>
      </c>
      <c r="E40" s="281">
        <f>'2012 полн'!U37</f>
        <v>532.07</v>
      </c>
      <c r="F40" s="281">
        <f>'2012 полн'!V36</f>
        <v>0</v>
      </c>
      <c r="G40" s="282">
        <f>'2012 полн'!AF37</f>
        <v>0</v>
      </c>
      <c r="H40" s="282">
        <f>'2012 полн'!AG37</f>
        <v>0</v>
      </c>
      <c r="I40" s="282">
        <f>'2012 полн'!AK37</f>
        <v>51.824999999999996</v>
      </c>
      <c r="J40" s="282">
        <f>'2012 полн'!AL37</f>
        <v>13.82</v>
      </c>
      <c r="K40" s="281">
        <f>'2012 полн'!AM36+'2012 полн'!AN36+'2012 полн'!AO36+'2012 полн'!AP36+'2012 полн'!AQ36+'2012 полн'!AS36</f>
        <v>0</v>
      </c>
      <c r="L40" s="283">
        <f>'2012 полн'!AU36+'2012 полн'!AV36+'2012 полн'!AW36</f>
        <v>0</v>
      </c>
      <c r="M40" s="284">
        <f>'2012 полн'!BE37</f>
        <v>65.645</v>
      </c>
      <c r="N40" s="284">
        <f>'2012 полн'!BF37</f>
        <v>-65.645</v>
      </c>
      <c r="O40" s="284">
        <f>'2012 полн'!BG37</f>
        <v>-532.07</v>
      </c>
    </row>
    <row r="41" spans="1:15" ht="13.5" thickBot="1">
      <c r="A41" s="264" t="s">
        <v>85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6"/>
    </row>
    <row r="42" spans="1:17" s="13" customFormat="1" ht="13.5" thickBot="1">
      <c r="A42" s="97" t="s">
        <v>55</v>
      </c>
      <c r="B42" s="98"/>
      <c r="C42" s="99">
        <f aca="true" t="shared" si="1" ref="C42:N42">SUM(C29:C41)</f>
        <v>6133.550939999999</v>
      </c>
      <c r="D42" s="99">
        <f t="shared" si="1"/>
        <v>517.2135</v>
      </c>
      <c r="E42" s="99">
        <f t="shared" si="1"/>
        <v>6131.94</v>
      </c>
      <c r="F42" s="99">
        <f t="shared" si="1"/>
        <v>0</v>
      </c>
      <c r="G42" s="99">
        <f t="shared" si="1"/>
        <v>3111.85</v>
      </c>
      <c r="H42" s="99">
        <f t="shared" si="1"/>
        <v>3629.0634999999997</v>
      </c>
      <c r="I42" s="99">
        <f t="shared" si="1"/>
        <v>588.732</v>
      </c>
      <c r="J42" s="99">
        <f t="shared" si="1"/>
        <v>165.83999999999995</v>
      </c>
      <c r="K42" s="99">
        <f t="shared" si="1"/>
        <v>0</v>
      </c>
      <c r="L42" s="99">
        <f t="shared" si="1"/>
        <v>0</v>
      </c>
      <c r="M42" s="99">
        <f t="shared" si="1"/>
        <v>754.5719999999999</v>
      </c>
      <c r="N42" s="99">
        <f t="shared" si="1"/>
        <v>2874.4915</v>
      </c>
      <c r="O42" s="99">
        <f>SUM(O29:O41)</f>
        <v>-3020.0900000000006</v>
      </c>
      <c r="P42" s="72"/>
      <c r="Q42" s="81"/>
    </row>
    <row r="43" spans="1:17" s="13" customFormat="1" ht="13.5" thickBot="1">
      <c r="A43" s="261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3"/>
      <c r="P43" s="72"/>
      <c r="Q43" s="81"/>
    </row>
    <row r="44" spans="1:17" s="13" customFormat="1" ht="13.5" thickBot="1">
      <c r="A44" s="97" t="s">
        <v>97</v>
      </c>
      <c r="B44" s="98"/>
      <c r="C44" s="99">
        <f aca="true" t="shared" si="2" ref="C44:N44">C42+C27</f>
        <v>12013.2423</v>
      </c>
      <c r="D44" s="99">
        <f t="shared" si="2"/>
        <v>1362.9974999999997</v>
      </c>
      <c r="E44" s="99">
        <f t="shared" si="2"/>
        <v>11903.58</v>
      </c>
      <c r="F44" s="99">
        <f t="shared" si="2"/>
        <v>0</v>
      </c>
      <c r="G44" s="99">
        <f t="shared" si="2"/>
        <v>8946.9</v>
      </c>
      <c r="H44" s="99">
        <f t="shared" si="2"/>
        <v>10309.8975</v>
      </c>
      <c r="I44" s="99">
        <f t="shared" si="2"/>
        <v>1144.296</v>
      </c>
      <c r="J44" s="99">
        <f t="shared" si="2"/>
        <v>331.6799999999999</v>
      </c>
      <c r="K44" s="99">
        <f t="shared" si="2"/>
        <v>0</v>
      </c>
      <c r="L44" s="99">
        <f t="shared" si="2"/>
        <v>0</v>
      </c>
      <c r="M44" s="99">
        <f t="shared" si="2"/>
        <v>1475.9759999999997</v>
      </c>
      <c r="N44" s="99">
        <f t="shared" si="2"/>
        <v>8833.9215</v>
      </c>
      <c r="O44" s="99">
        <f>O42+O27</f>
        <v>-2956.6800000000003</v>
      </c>
      <c r="P44" s="72"/>
      <c r="Q44" s="81"/>
    </row>
    <row r="46" spans="1:16" ht="12.75">
      <c r="A46" s="13" t="s">
        <v>93</v>
      </c>
      <c r="D46" s="115" t="s">
        <v>98</v>
      </c>
      <c r="O46" s="1"/>
      <c r="P46" s="1"/>
    </row>
    <row r="47" spans="1:16" ht="12.75">
      <c r="A47" s="15" t="s">
        <v>86</v>
      </c>
      <c r="B47" s="15" t="s">
        <v>87</v>
      </c>
      <c r="C47" s="210" t="s">
        <v>88</v>
      </c>
      <c r="D47" s="210"/>
      <c r="O47" s="1"/>
      <c r="P47" s="1"/>
    </row>
    <row r="48" spans="1:16" ht="12.75">
      <c r="A48" s="116">
        <v>8001.89</v>
      </c>
      <c r="B48" s="116">
        <v>0</v>
      </c>
      <c r="C48" s="211">
        <f>A48-B48</f>
        <v>8001.89</v>
      </c>
      <c r="D48" s="212"/>
      <c r="O48" s="1"/>
      <c r="P48" s="1"/>
    </row>
    <row r="49" spans="1:16" ht="12.75">
      <c r="A49" s="117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5" t="s">
        <v>91</v>
      </c>
    </row>
    <row r="53" ht="12.75">
      <c r="A53" s="2" t="s">
        <v>92</v>
      </c>
    </row>
  </sheetData>
  <sheetProtection/>
  <mergeCells count="27">
    <mergeCell ref="A43:O43"/>
    <mergeCell ref="A41:O41"/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47:D47"/>
    <mergeCell ref="C48:D48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2013-05-14T03:20:34Z</dcterms:modified>
  <cp:category/>
  <cp:version/>
  <cp:contentType/>
  <cp:contentStatus/>
</cp:coreProperties>
</file>