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firstSheet="1" activeTab="1"/>
  </bookViews>
  <sheets>
    <sheet name="2012" sheetId="1" state="hidden" r:id="rId1"/>
    <sheet name="2012 печать" sheetId="2" r:id="rId2"/>
  </sheets>
  <definedNames/>
  <calcPr fullCalcOnLoad="1"/>
</workbook>
</file>

<file path=xl/sharedStrings.xml><?xml version="1.0" encoding="utf-8"?>
<sst xmlns="http://schemas.openxmlformats.org/spreadsheetml/2006/main" count="119" uniqueCount="75">
  <si>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</si>
  <si>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</si>
  <si>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</si>
  <si>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</si>
  <si>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</si>
  <si>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</si>
  <si>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</si>
  <si>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</si>
  <si>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</si>
  <si>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Текущий ремонт</t>
  </si>
  <si>
    <t>Плата за управление</t>
  </si>
  <si>
    <t>льгота</t>
  </si>
  <si>
    <t>По всем услугам</t>
  </si>
  <si>
    <t>Услуга по управлению</t>
  </si>
  <si>
    <t>Услуги начисления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</si>
  <si>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</si>
  <si>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</si>
  <si>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</si>
  <si>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</si>
  <si>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</si>
  <si>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</si>
  <si>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</si>
  <si>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</si>
  <si>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</si>
  <si>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</si>
  <si>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</si>
  <si>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</si>
  <si>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</si>
  <si>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</si>
  <si>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</si>
  <si>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</si>
  <si>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</si>
  <si>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</si>
  <si>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</si>
  <si>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</si>
  <si>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</si>
  <si>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населению</t>
  </si>
  <si>
    <t>на конец отчетного периода</t>
  </si>
  <si>
    <t>Доходы по нежил.помещениям</t>
  </si>
  <si>
    <t>для счетов-фактур</t>
  </si>
  <si>
    <t>Расходы по нежил. помещениям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</si>
  <si>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</si>
  <si>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</si>
  <si>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</si>
  <si>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</si>
  <si>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</si>
  <si>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</si>
  <si>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</si>
  <si>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</si>
  <si>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</si>
  <si>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</si>
  <si>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"ТУК"</t>
  </si>
  <si>
    <t>2011 год</t>
  </si>
  <si>
    <t>ВСЕГО</t>
  </si>
  <si>
    <t>Собрано квартплаты от населения</t>
  </si>
  <si>
    <t>Услуга начисления</t>
  </si>
  <si>
    <t>Собрано за содержание и тек.рем.</t>
  </si>
  <si>
    <t>Исп. В.В. Колмогорова</t>
  </si>
  <si>
    <t>тел. 3-48-80</t>
  </si>
  <si>
    <t>Тек. ремонт ООО "ФОРУМ"</t>
  </si>
  <si>
    <t>Доп. работы по содержанию и текущ. Ремонту</t>
  </si>
  <si>
    <t>расходы по жилым</t>
  </si>
  <si>
    <t>расходов всего</t>
  </si>
  <si>
    <t>Социальный найм</t>
  </si>
  <si>
    <t>Лицевой счет по адресу г. Таштагол, ул. Артема, д.7</t>
  </si>
  <si>
    <t>Выписка по лицевому счету по адресу г. Таштагол ул. Артема, д.7</t>
  </si>
  <si>
    <t>на 01.01.2013 г.</t>
  </si>
  <si>
    <t>январь</t>
  </si>
  <si>
    <t>февраль</t>
  </si>
  <si>
    <t>март</t>
  </si>
  <si>
    <t>апрель</t>
  </si>
  <si>
    <t>май</t>
  </si>
  <si>
    <t>2012 год</t>
  </si>
  <si>
    <t>*по состоянию на 01.05.2013 г.</t>
  </si>
  <si>
    <t>Тариф по содержанию и тек.ремонту 100 % (9,51 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</si>
</sst>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(* #,##0.00_);_(* \(#,##0.00\);_(* &quot;-&quot;??_);_(@_)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4" fontId="1" fillId="33" borderId="20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4" fontId="0" fillId="0" borderId="17" xfId="0" applyNumberFormat="1" applyFont="1" applyFill="1" applyBorder="1" applyAlignment="1">
      <alignment/>
    </xf>
    <xf numFmtId="4" fontId="0" fillId="35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3" fontId="2" fillId="34" borderId="21" xfId="66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4" fontId="1" fillId="34" borderId="21" xfId="55" applyNumberFormat="1" applyFont="1" applyFill="1" applyBorder="1">
      <alignment/>
      <protection/>
    </xf>
    <xf numFmtId="0" fontId="0" fillId="0" borderId="2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textRotation="90" wrapText="1"/>
    </xf>
    <xf numFmtId="0" fontId="1" fillId="0" borderId="26" xfId="0" applyFont="1" applyFill="1" applyBorder="1" applyAlignment="1">
      <alignment horizontal="center" textRotation="90"/>
    </xf>
    <xf numFmtId="4" fontId="0" fillId="0" borderId="27" xfId="0" applyNumberFormat="1" applyFont="1" applyFill="1" applyBorder="1" applyAlignment="1">
      <alignment horizontal="right" wrapText="1"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7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2" fontId="0" fillId="0" borderId="16" xfId="0" applyNumberFormat="1" applyBorder="1" applyAlignment="1">
      <alignment horizontal="center"/>
    </xf>
    <xf numFmtId="4" fontId="0" fillId="0" borderId="3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7" xfId="0" applyNumberForma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11" fillId="0" borderId="18" xfId="34" applyNumberFormat="1" applyFont="1" applyFill="1" applyBorder="1" applyAlignment="1">
      <alignment horizontal="center" vertical="center" wrapText="1"/>
      <protection/>
    </xf>
    <xf numFmtId="43" fontId="11" fillId="34" borderId="21" xfId="66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4" fontId="7" fillId="34" borderId="21" xfId="55" applyNumberFormat="1" applyFont="1" applyFill="1" applyBorder="1">
      <alignment/>
      <protection/>
    </xf>
    <xf numFmtId="4" fontId="7" fillId="0" borderId="17" xfId="55" applyNumberFormat="1" applyFont="1" applyFill="1" applyBorder="1">
      <alignment/>
      <protection/>
    </xf>
    <xf numFmtId="4" fontId="7" fillId="33" borderId="17" xfId="55" applyNumberFormat="1" applyFont="1" applyFill="1" applyBorder="1">
      <alignment/>
      <protection/>
    </xf>
    <xf numFmtId="4" fontId="7" fillId="0" borderId="21" xfId="55" applyNumberFormat="1" applyFont="1" applyFill="1" applyBorder="1">
      <alignment/>
      <protection/>
    </xf>
    <xf numFmtId="4" fontId="6" fillId="0" borderId="21" xfId="55" applyNumberFormat="1" applyFont="1" applyFill="1" applyBorder="1">
      <alignment/>
      <protection/>
    </xf>
    <xf numFmtId="4" fontId="7" fillId="35" borderId="17" xfId="55" applyNumberFormat="1" applyFont="1" applyFill="1" applyBorder="1">
      <alignment/>
      <protection/>
    </xf>
    <xf numFmtId="4" fontId="2" fillId="0" borderId="18" xfId="34" applyNumberFormat="1" applyFont="1" applyFill="1" applyBorder="1" applyAlignment="1">
      <alignment horizontal="center" vertical="center" wrapText="1"/>
      <protection/>
    </xf>
    <xf numFmtId="4" fontId="7" fillId="36" borderId="17" xfId="55" applyNumberFormat="1" applyFont="1" applyFill="1" applyBorder="1">
      <alignment/>
      <protection/>
    </xf>
    <xf numFmtId="4" fontId="0" fillId="34" borderId="21" xfId="55" applyNumberFormat="1" applyFont="1" applyFill="1" applyBorder="1">
      <alignment/>
      <protection/>
    </xf>
    <xf numFmtId="4" fontId="0" fillId="0" borderId="17" xfId="55" applyNumberFormat="1" applyFont="1" applyFill="1" applyBorder="1">
      <alignment/>
      <protection/>
    </xf>
    <xf numFmtId="4" fontId="0" fillId="33" borderId="17" xfId="55" applyNumberFormat="1" applyFont="1" applyFill="1" applyBorder="1">
      <alignment/>
      <protection/>
    </xf>
    <xf numFmtId="4" fontId="0" fillId="0" borderId="21" xfId="55" applyNumberFormat="1" applyFont="1" applyFill="1" applyBorder="1">
      <alignment/>
      <protection/>
    </xf>
    <xf numFmtId="4" fontId="0" fillId="35" borderId="17" xfId="55" applyNumberFormat="1" applyFont="1" applyFill="1" applyBorder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33" borderId="17" xfId="55" applyNumberFormat="1" applyFont="1" applyFill="1" applyBorder="1" applyAlignment="1">
      <alignment horizontal="center"/>
      <protection/>
    </xf>
    <xf numFmtId="4" fontId="7" fillId="0" borderId="33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0" fillId="35" borderId="21" xfId="55" applyNumberFormat="1" applyFont="1" applyFill="1" applyBorder="1">
      <alignment/>
      <protection/>
    </xf>
    <xf numFmtId="4" fontId="0" fillId="0" borderId="21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15" fillId="0" borderId="33" xfId="0" applyNumberFormat="1" applyFont="1" applyBorder="1" applyAlignment="1">
      <alignment horizontal="center"/>
    </xf>
    <xf numFmtId="4" fontId="0" fillId="0" borderId="28" xfId="0" applyNumberFormat="1" applyFont="1" applyFill="1" applyBorder="1" applyAlignment="1">
      <alignment horizontal="right" wrapText="1"/>
    </xf>
    <xf numFmtId="4" fontId="2" fillId="0" borderId="35" xfId="34" applyNumberFormat="1" applyFont="1" applyFill="1" applyBorder="1" applyAlignment="1">
      <alignment horizontal="right" vertical="center" wrapText="1"/>
      <protection/>
    </xf>
    <xf numFmtId="4" fontId="0" fillId="0" borderId="35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2" fontId="1" fillId="35" borderId="38" xfId="0" applyNumberFormat="1" applyFont="1" applyFill="1" applyBorder="1" applyAlignment="1">
      <alignment horizontal="center" vertical="center" wrapText="1"/>
    </xf>
    <xf numFmtId="2" fontId="1" fillId="35" borderId="39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33" borderId="38" xfId="55" applyNumberFormat="1" applyFont="1" applyFill="1" applyBorder="1" applyAlignment="1">
      <alignment horizontal="center" vertical="center" wrapText="1"/>
      <protection/>
    </xf>
    <xf numFmtId="2" fontId="1" fillId="33" borderId="40" xfId="55" applyNumberFormat="1" applyFont="1" applyFill="1" applyBorder="1" applyAlignment="1">
      <alignment horizontal="center" vertical="center" wrapText="1"/>
      <protection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6" borderId="38" xfId="55" applyNumberFormat="1" applyFont="1" applyFill="1" applyBorder="1" applyAlignment="1">
      <alignment horizontal="center" vertical="center" wrapText="1"/>
      <protection/>
    </xf>
    <xf numFmtId="2" fontId="1" fillId="36" borderId="40" xfId="55" applyNumberFormat="1" applyFont="1" applyFill="1" applyBorder="1" applyAlignment="1">
      <alignment horizontal="center" vertical="center" wrapText="1"/>
      <protection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33" borderId="42" xfId="55" applyNumberFormat="1" applyFont="1" applyFill="1" applyBorder="1" applyAlignment="1">
      <alignment horizontal="center" vertical="center" wrapText="1"/>
      <protection/>
    </xf>
    <xf numFmtId="2" fontId="1" fillId="33" borderId="53" xfId="55" applyNumberFormat="1" applyFont="1" applyFill="1" applyBorder="1" applyAlignment="1">
      <alignment horizontal="center" vertical="center" wrapText="1"/>
      <protection/>
    </xf>
    <xf numFmtId="0" fontId="1" fillId="0" borderId="3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38" xfId="55" applyNumberFormat="1" applyFont="1" applyFill="1" applyBorder="1" applyAlignment="1">
      <alignment horizontal="center" vertical="center" wrapText="1"/>
      <protection/>
    </xf>
    <xf numFmtId="2" fontId="1" fillId="0" borderId="40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3" fontId="6" fillId="34" borderId="38" xfId="65" applyFont="1" applyFill="1" applyBorder="1" applyAlignment="1">
      <alignment horizontal="center" vertical="center" wrapText="1"/>
    </xf>
    <xf numFmtId="43" fontId="6" fillId="34" borderId="39" xfId="65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58" xfId="0" applyNumberFormat="1" applyFont="1" applyFill="1" applyBorder="1" applyAlignment="1">
      <alignment horizontal="center" vertical="center" textRotation="90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Ц СЧЕТА 1 кв 20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_ЛИЦ СЧЕТА 1 кв 201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zoomScalePageLayoutView="0" workbookViewId="0" topLeftCell="A1">
      <pane xSplit="2" ySplit="2" topLeftCell="R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33" sqref="U33:AC33"/>
    </sheetView>
  </sheetViews>
  <sheetFormatPr defaultColWidth="9.00390625" defaultRowHeight="12.75"/>
  <cols>
    <col min="1" max="1" width="8.75390625" style="21" bestFit="1" customWidth="1"/>
    <col min="2" max="2" width="9.125" style="21" customWidth="1"/>
    <col min="3" max="3" width="10.125" style="21" customWidth="1"/>
    <col min="4" max="4" width="10.375" style="21" customWidth="1"/>
    <col min="5" max="5" width="11.125" style="21" customWidth="1"/>
    <col min="6" max="6" width="10.875" style="21" customWidth="1"/>
    <col min="7" max="8" width="12.125" style="21" customWidth="1"/>
    <col min="9" max="9" width="12.00390625" style="21" customWidth="1"/>
    <col min="10" max="10" width="11.125" style="21" customWidth="1"/>
    <col min="11" max="11" width="11.00390625" style="21" customWidth="1"/>
    <col min="12" max="12" width="12.375" style="21" customWidth="1"/>
    <col min="13" max="13" width="10.125" style="21" bestFit="1" customWidth="1"/>
    <col min="14" max="14" width="15.625" style="21" customWidth="1"/>
    <col min="15" max="15" width="16.375" style="21" customWidth="1"/>
    <col min="16" max="16" width="14.625" style="21" customWidth="1"/>
    <col min="17" max="17" width="11.625" style="21" customWidth="1"/>
    <col min="18" max="18" width="11.25390625" style="21" customWidth="1"/>
    <col min="19" max="19" width="10.625" style="21" customWidth="1"/>
    <col min="20" max="20" width="9.25390625" style="21" customWidth="1"/>
    <col min="21" max="21" width="10.125" style="21" bestFit="1" customWidth="1"/>
    <col min="22" max="22" width="10.125" style="21" customWidth="1"/>
    <col min="23" max="23" width="12.625" style="21" customWidth="1"/>
    <col min="24" max="24" width="9.25390625" style="21" bestFit="1" customWidth="1"/>
    <col min="25" max="25" width="11.625" style="21" customWidth="1"/>
    <col min="26" max="26" width="9.25390625" style="21" customWidth="1"/>
    <col min="27" max="27" width="10.625" style="21" customWidth="1"/>
    <col min="28" max="28" width="10.75390625" style="21" customWidth="1"/>
    <col min="29" max="29" width="12.125" style="21" customWidth="1"/>
    <col min="30" max="16384" width="9.125" style="21" customWidth="1"/>
  </cols>
  <sheetData>
    <row r="1" spans="1:16" ht="21" customHeight="1">
      <c r="A1" s="156" t="s">
        <v>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24"/>
    </row>
    <row r="2" spans="1:16" ht="15" customHeight="1">
      <c r="A2" s="24"/>
      <c r="B2" s="25"/>
      <c r="C2" s="26"/>
      <c r="D2" s="2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3.5" thickBot="1"/>
    <row r="4" spans="1:29" ht="31.5" customHeight="1" thickBot="1">
      <c r="A4" s="157" t="s">
        <v>46</v>
      </c>
      <c r="B4" s="160" t="s">
        <v>0</v>
      </c>
      <c r="C4" s="162" t="s">
        <v>1</v>
      </c>
      <c r="D4" s="164" t="s">
        <v>2</v>
      </c>
      <c r="E4" s="108" t="s">
        <v>47</v>
      </c>
      <c r="F4" s="166"/>
      <c r="G4" s="131"/>
      <c r="H4" s="131" t="s">
        <v>48</v>
      </c>
      <c r="I4" s="110" t="s">
        <v>3</v>
      </c>
      <c r="J4" s="146" t="s">
        <v>4</v>
      </c>
      <c r="K4" s="147"/>
      <c r="L4" s="148"/>
      <c r="M4" s="152" t="s">
        <v>12</v>
      </c>
      <c r="N4" s="134" t="s">
        <v>49</v>
      </c>
      <c r="O4" s="119" t="s">
        <v>38</v>
      </c>
      <c r="P4" s="136" t="s">
        <v>6</v>
      </c>
      <c r="Q4" s="137"/>
      <c r="R4" s="137"/>
      <c r="S4" s="137"/>
      <c r="T4" s="137"/>
      <c r="U4" s="137"/>
      <c r="V4" s="137"/>
      <c r="W4" s="137"/>
      <c r="X4" s="137"/>
      <c r="Y4" s="138"/>
      <c r="Z4" s="142" t="s">
        <v>39</v>
      </c>
      <c r="AA4" s="143"/>
      <c r="AB4" s="115" t="s">
        <v>7</v>
      </c>
      <c r="AC4" s="115" t="s">
        <v>8</v>
      </c>
    </row>
    <row r="5" spans="1:29" ht="20.25" customHeight="1" thickBot="1">
      <c r="A5" s="158"/>
      <c r="B5" s="161"/>
      <c r="C5" s="163"/>
      <c r="D5" s="165"/>
      <c r="E5" s="167"/>
      <c r="F5" s="168"/>
      <c r="G5" s="169"/>
      <c r="H5" s="132"/>
      <c r="I5" s="111"/>
      <c r="J5" s="149"/>
      <c r="K5" s="150"/>
      <c r="L5" s="151"/>
      <c r="M5" s="153"/>
      <c r="N5" s="135"/>
      <c r="O5" s="120"/>
      <c r="P5" s="139"/>
      <c r="Q5" s="140"/>
      <c r="R5" s="140"/>
      <c r="S5" s="140"/>
      <c r="T5" s="140"/>
      <c r="U5" s="140"/>
      <c r="V5" s="140"/>
      <c r="W5" s="140"/>
      <c r="X5" s="140"/>
      <c r="Y5" s="141"/>
      <c r="Z5" s="117" t="s">
        <v>40</v>
      </c>
      <c r="AA5" s="119" t="s">
        <v>62</v>
      </c>
      <c r="AB5" s="116"/>
      <c r="AC5" s="116"/>
    </row>
    <row r="6" spans="1:29" ht="27" customHeight="1">
      <c r="A6" s="158"/>
      <c r="B6" s="161"/>
      <c r="C6" s="163"/>
      <c r="D6" s="165"/>
      <c r="E6" s="108" t="s">
        <v>50</v>
      </c>
      <c r="F6" s="110" t="s">
        <v>9</v>
      </c>
      <c r="G6" s="110" t="s">
        <v>10</v>
      </c>
      <c r="H6" s="132"/>
      <c r="I6" s="111"/>
      <c r="J6" s="113" t="s">
        <v>50</v>
      </c>
      <c r="K6" s="111" t="s">
        <v>9</v>
      </c>
      <c r="L6" s="114" t="s">
        <v>10</v>
      </c>
      <c r="M6" s="153"/>
      <c r="N6" s="135"/>
      <c r="O6" s="120"/>
      <c r="P6" s="121" t="s">
        <v>13</v>
      </c>
      <c r="Q6" s="123" t="s">
        <v>14</v>
      </c>
      <c r="R6" s="123" t="s">
        <v>50</v>
      </c>
      <c r="S6" s="129"/>
      <c r="T6" s="129"/>
      <c r="U6" s="144" t="s">
        <v>59</v>
      </c>
      <c r="V6" s="125" t="s">
        <v>51</v>
      </c>
      <c r="W6" s="127" t="s">
        <v>60</v>
      </c>
      <c r="X6" s="154" t="s">
        <v>16</v>
      </c>
      <c r="Y6" s="154" t="s">
        <v>61</v>
      </c>
      <c r="Z6" s="118"/>
      <c r="AA6" s="120"/>
      <c r="AB6" s="116"/>
      <c r="AC6" s="116"/>
    </row>
    <row r="7" spans="1:29" ht="26.25" customHeight="1" thickBot="1">
      <c r="A7" s="159"/>
      <c r="B7" s="161"/>
      <c r="C7" s="163"/>
      <c r="D7" s="165"/>
      <c r="E7" s="109"/>
      <c r="F7" s="111"/>
      <c r="G7" s="112"/>
      <c r="H7" s="133"/>
      <c r="I7" s="111"/>
      <c r="J7" s="109"/>
      <c r="K7" s="111"/>
      <c r="L7" s="114"/>
      <c r="M7" s="153"/>
      <c r="N7" s="135"/>
      <c r="O7" s="120"/>
      <c r="P7" s="122"/>
      <c r="Q7" s="124"/>
      <c r="R7" s="124"/>
      <c r="S7" s="130"/>
      <c r="T7" s="130"/>
      <c r="U7" s="145"/>
      <c r="V7" s="126"/>
      <c r="W7" s="128"/>
      <c r="X7" s="155"/>
      <c r="Y7" s="155"/>
      <c r="Z7" s="118"/>
      <c r="AA7" s="120"/>
      <c r="AB7" s="116"/>
      <c r="AC7" s="116"/>
    </row>
    <row r="8" spans="1:39" s="2" customFormat="1" ht="13.5" thickBot="1">
      <c r="A8" s="27" t="s">
        <v>25</v>
      </c>
      <c r="B8" s="3"/>
      <c r="C8" s="3">
        <v>0</v>
      </c>
      <c r="D8" s="3"/>
      <c r="E8" s="19"/>
      <c r="F8" s="19"/>
      <c r="G8" s="28"/>
      <c r="H8" s="19"/>
      <c r="I8" s="19"/>
      <c r="J8" s="19"/>
      <c r="K8" s="19"/>
      <c r="L8" s="19"/>
      <c r="M8" s="19"/>
      <c r="N8" s="19"/>
      <c r="O8" s="19"/>
      <c r="P8" s="19"/>
      <c r="Q8" s="19"/>
      <c r="R8" s="29"/>
      <c r="U8" s="29"/>
      <c r="V8" s="29"/>
      <c r="W8" s="29"/>
      <c r="X8" s="29"/>
      <c r="Y8" s="29"/>
      <c r="Z8" s="29"/>
      <c r="AA8" s="3"/>
      <c r="AB8" s="3"/>
      <c r="AC8" s="3"/>
      <c r="AD8" s="14"/>
      <c r="AE8" s="14"/>
      <c r="AF8" s="14"/>
      <c r="AG8" s="14"/>
      <c r="AH8" s="14"/>
      <c r="AI8" s="14"/>
      <c r="AJ8" s="14"/>
      <c r="AK8" s="14"/>
      <c r="AL8" s="14"/>
      <c r="AM8" s="10"/>
    </row>
    <row r="9" spans="1:29" ht="12.75">
      <c r="A9" s="30" t="s">
        <v>52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30" ht="12.75">
      <c r="A10" s="33" t="s">
        <v>21</v>
      </c>
      <c r="B10" s="67">
        <v>115.4</v>
      </c>
      <c r="C10" s="69">
        <f>B10*8.55</f>
        <v>986.6700000000002</v>
      </c>
      <c r="D10" s="70">
        <v>61.098</v>
      </c>
      <c r="E10" s="71">
        <v>596.62</v>
      </c>
      <c r="F10" s="71">
        <v>289.66</v>
      </c>
      <c r="G10" s="72">
        <v>100.4</v>
      </c>
      <c r="H10" s="95"/>
      <c r="I10" s="73">
        <f aca="true" t="shared" si="0" ref="I10:I16">SUM(E10:G10)</f>
        <v>986.68</v>
      </c>
      <c r="J10" s="74">
        <v>308.27</v>
      </c>
      <c r="K10" s="74">
        <v>149.67</v>
      </c>
      <c r="L10" s="75">
        <v>51.88</v>
      </c>
      <c r="M10" s="76">
        <v>509.82</v>
      </c>
      <c r="N10" s="85">
        <f aca="true" t="shared" si="1" ref="N10:N16">M10+D10</f>
        <v>570.918</v>
      </c>
      <c r="O10" s="77"/>
      <c r="P10" s="78">
        <f aca="true" t="shared" si="2" ref="P10:P16">0.67*B10</f>
        <v>77.31800000000001</v>
      </c>
      <c r="Q10" s="78">
        <f aca="true" t="shared" si="3" ref="Q10:Q16">B10*0.2</f>
        <v>23.080000000000002</v>
      </c>
      <c r="R10" s="78">
        <f aca="true" t="shared" si="4" ref="R10:R16">(3.25*B10)</f>
        <v>375.05</v>
      </c>
      <c r="S10" s="86"/>
      <c r="T10" s="86"/>
      <c r="U10" s="79"/>
      <c r="V10" s="79"/>
      <c r="W10" s="79"/>
      <c r="X10" s="80">
        <v>0</v>
      </c>
      <c r="Y10" s="81">
        <f aca="true" t="shared" si="5" ref="Y10:Y16">SUM(P10:X10)</f>
        <v>475.44800000000004</v>
      </c>
      <c r="Z10" s="82"/>
      <c r="AA10" s="32">
        <f>Y10</f>
        <v>475.44800000000004</v>
      </c>
      <c r="AB10" s="31">
        <f>N10-AA10</f>
        <v>95.46999999999997</v>
      </c>
      <c r="AC10" s="32">
        <f>M10-I10</f>
        <v>-476.85999999999996</v>
      </c>
      <c r="AD10" s="24"/>
    </row>
    <row r="11" spans="1:29" ht="12.75">
      <c r="A11" s="33" t="s">
        <v>22</v>
      </c>
      <c r="B11" s="17">
        <v>115.4</v>
      </c>
      <c r="C11" s="83">
        <f aca="true" t="shared" si="6" ref="C11:C16">B11*8.55</f>
        <v>986.6700000000002</v>
      </c>
      <c r="D11" s="70">
        <v>61.098</v>
      </c>
      <c r="E11" s="38">
        <v>619.92</v>
      </c>
      <c r="F11" s="38">
        <v>301.32</v>
      </c>
      <c r="G11" s="39">
        <v>104.76</v>
      </c>
      <c r="H11" s="96"/>
      <c r="I11" s="36">
        <f t="shared" si="0"/>
        <v>1026</v>
      </c>
      <c r="J11" s="18">
        <v>307.93</v>
      </c>
      <c r="K11" s="18">
        <v>149.5</v>
      </c>
      <c r="L11" s="18">
        <v>51.81</v>
      </c>
      <c r="M11" s="68">
        <f aca="true" t="shared" si="7" ref="M11:M16">SUM(J11:L11)</f>
        <v>509.24</v>
      </c>
      <c r="N11" s="41">
        <f t="shared" si="1"/>
        <v>570.338</v>
      </c>
      <c r="O11" s="85"/>
      <c r="P11" s="78">
        <f t="shared" si="2"/>
        <v>77.31800000000001</v>
      </c>
      <c r="Q11" s="78">
        <f t="shared" si="3"/>
        <v>23.080000000000002</v>
      </c>
      <c r="R11" s="78">
        <f t="shared" si="4"/>
        <v>375.05</v>
      </c>
      <c r="S11" s="78"/>
      <c r="T11" s="78"/>
      <c r="U11" s="87"/>
      <c r="V11" s="87"/>
      <c r="W11" s="87"/>
      <c r="X11" s="88">
        <v>0</v>
      </c>
      <c r="Y11" s="88">
        <f t="shared" si="5"/>
        <v>475.44800000000004</v>
      </c>
      <c r="Z11" s="89"/>
      <c r="AA11" s="32">
        <f aca="true" t="shared" si="8" ref="AA11:AA16">Y11</f>
        <v>475.44800000000004</v>
      </c>
      <c r="AB11" s="31">
        <f aca="true" t="shared" si="9" ref="AB11:AB16">N11-AA11</f>
        <v>94.88999999999993</v>
      </c>
      <c r="AC11" s="32">
        <f aca="true" t="shared" si="10" ref="AC11:AC16">M11-I11</f>
        <v>-516.76</v>
      </c>
    </row>
    <row r="12" spans="1:29" ht="12.75">
      <c r="A12" s="33" t="s">
        <v>23</v>
      </c>
      <c r="B12" s="17">
        <v>115.4</v>
      </c>
      <c r="C12" s="83">
        <f t="shared" si="6"/>
        <v>986.6700000000002</v>
      </c>
      <c r="D12" s="70">
        <v>61.098</v>
      </c>
      <c r="E12" s="90">
        <v>609.44</v>
      </c>
      <c r="F12" s="90">
        <v>295.95</v>
      </c>
      <c r="G12" s="90">
        <v>102.65</v>
      </c>
      <c r="H12" s="97"/>
      <c r="I12" s="36">
        <f t="shared" si="0"/>
        <v>1008.0400000000001</v>
      </c>
      <c r="J12" s="18">
        <v>0</v>
      </c>
      <c r="K12" s="18">
        <v>0</v>
      </c>
      <c r="L12" s="18">
        <v>0</v>
      </c>
      <c r="M12" s="68">
        <f t="shared" si="7"/>
        <v>0</v>
      </c>
      <c r="N12" s="41">
        <f t="shared" si="1"/>
        <v>61.098</v>
      </c>
      <c r="O12" s="85"/>
      <c r="P12" s="78">
        <f t="shared" si="2"/>
        <v>77.31800000000001</v>
      </c>
      <c r="Q12" s="78">
        <f t="shared" si="3"/>
        <v>23.080000000000002</v>
      </c>
      <c r="R12" s="78">
        <f t="shared" si="4"/>
        <v>375.05</v>
      </c>
      <c r="S12" s="78"/>
      <c r="T12" s="78"/>
      <c r="U12" s="87"/>
      <c r="V12" s="87"/>
      <c r="W12" s="87"/>
      <c r="X12" s="88">
        <v>0</v>
      </c>
      <c r="Y12" s="88">
        <f t="shared" si="5"/>
        <v>475.44800000000004</v>
      </c>
      <c r="Z12" s="89"/>
      <c r="AA12" s="32">
        <f t="shared" si="8"/>
        <v>475.44800000000004</v>
      </c>
      <c r="AB12" s="31">
        <f t="shared" si="9"/>
        <v>-414.35</v>
      </c>
      <c r="AC12" s="32">
        <f t="shared" si="10"/>
        <v>-1008.0400000000001</v>
      </c>
    </row>
    <row r="13" spans="1:29" ht="12.75">
      <c r="A13" s="33" t="s">
        <v>24</v>
      </c>
      <c r="B13" s="17">
        <v>115.4</v>
      </c>
      <c r="C13" s="83">
        <f t="shared" si="6"/>
        <v>986.6700000000002</v>
      </c>
      <c r="D13" s="70">
        <v>61.098</v>
      </c>
      <c r="E13" s="90">
        <v>609.44</v>
      </c>
      <c r="F13" s="90">
        <v>295.95</v>
      </c>
      <c r="G13" s="90">
        <v>102.95</v>
      </c>
      <c r="H13" s="97"/>
      <c r="I13" s="36">
        <f t="shared" si="0"/>
        <v>1008.3400000000001</v>
      </c>
      <c r="J13" s="18">
        <v>619.12</v>
      </c>
      <c r="K13" s="18">
        <v>300.59</v>
      </c>
      <c r="L13" s="18">
        <v>104.18</v>
      </c>
      <c r="M13" s="40">
        <f t="shared" si="7"/>
        <v>1023.8900000000001</v>
      </c>
      <c r="N13" s="41">
        <f t="shared" si="1"/>
        <v>1084.988</v>
      </c>
      <c r="O13" s="85"/>
      <c r="P13" s="78">
        <f t="shared" si="2"/>
        <v>77.31800000000001</v>
      </c>
      <c r="Q13" s="78">
        <f t="shared" si="3"/>
        <v>23.080000000000002</v>
      </c>
      <c r="R13" s="78">
        <f t="shared" si="4"/>
        <v>375.05</v>
      </c>
      <c r="S13" s="78"/>
      <c r="T13" s="78"/>
      <c r="U13" s="87"/>
      <c r="V13" s="87"/>
      <c r="W13" s="87"/>
      <c r="X13" s="88">
        <v>0</v>
      </c>
      <c r="Y13" s="88">
        <f t="shared" si="5"/>
        <v>475.44800000000004</v>
      </c>
      <c r="Z13" s="89"/>
      <c r="AA13" s="32">
        <f t="shared" si="8"/>
        <v>475.44800000000004</v>
      </c>
      <c r="AB13" s="31">
        <f t="shared" si="9"/>
        <v>609.54</v>
      </c>
      <c r="AC13" s="32">
        <f t="shared" si="10"/>
        <v>15.549999999999955</v>
      </c>
    </row>
    <row r="14" spans="1:29" ht="12.75">
      <c r="A14" s="33" t="s">
        <v>18</v>
      </c>
      <c r="B14" s="17">
        <v>115.4</v>
      </c>
      <c r="C14" s="83">
        <f t="shared" si="6"/>
        <v>986.6700000000002</v>
      </c>
      <c r="D14" s="70">
        <v>61.098</v>
      </c>
      <c r="E14" s="90">
        <v>627.64</v>
      </c>
      <c r="F14" s="90">
        <v>304.9</v>
      </c>
      <c r="G14" s="91">
        <v>105.84</v>
      </c>
      <c r="H14" s="98"/>
      <c r="I14" s="36">
        <f t="shared" si="0"/>
        <v>1038.3799999999999</v>
      </c>
      <c r="J14" s="92">
        <v>0</v>
      </c>
      <c r="K14" s="92">
        <v>0</v>
      </c>
      <c r="L14" s="93">
        <v>0</v>
      </c>
      <c r="M14" s="40">
        <f t="shared" si="7"/>
        <v>0</v>
      </c>
      <c r="N14" s="41">
        <f t="shared" si="1"/>
        <v>61.098</v>
      </c>
      <c r="O14" s="85"/>
      <c r="P14" s="78">
        <f t="shared" si="2"/>
        <v>77.31800000000001</v>
      </c>
      <c r="Q14" s="78">
        <f t="shared" si="3"/>
        <v>23.080000000000002</v>
      </c>
      <c r="R14" s="78">
        <f t="shared" si="4"/>
        <v>375.05</v>
      </c>
      <c r="S14" s="78"/>
      <c r="T14" s="78"/>
      <c r="U14" s="87"/>
      <c r="V14" s="87"/>
      <c r="W14" s="87"/>
      <c r="X14" s="88">
        <v>0</v>
      </c>
      <c r="Y14" s="88">
        <f t="shared" si="5"/>
        <v>475.44800000000004</v>
      </c>
      <c r="Z14" s="89"/>
      <c r="AA14" s="32">
        <f t="shared" si="8"/>
        <v>475.44800000000004</v>
      </c>
      <c r="AB14" s="31">
        <f t="shared" si="9"/>
        <v>-414.35</v>
      </c>
      <c r="AC14" s="32">
        <f t="shared" si="10"/>
        <v>-1038.3799999999999</v>
      </c>
    </row>
    <row r="15" spans="1:29" ht="12.75">
      <c r="A15" s="22" t="s">
        <v>19</v>
      </c>
      <c r="B15" s="17">
        <v>115.4</v>
      </c>
      <c r="C15" s="83">
        <f t="shared" si="6"/>
        <v>986.6700000000002</v>
      </c>
      <c r="D15" s="70">
        <v>61.098</v>
      </c>
      <c r="E15" s="90">
        <v>628.25</v>
      </c>
      <c r="F15" s="90">
        <v>305.2</v>
      </c>
      <c r="G15" s="90">
        <v>105.95</v>
      </c>
      <c r="H15" s="97"/>
      <c r="I15" s="36">
        <f t="shared" si="0"/>
        <v>1039.4</v>
      </c>
      <c r="J15" s="92">
        <v>619.48</v>
      </c>
      <c r="K15" s="92">
        <v>300.75</v>
      </c>
      <c r="L15" s="92">
        <v>104.25</v>
      </c>
      <c r="M15" s="40">
        <f t="shared" si="7"/>
        <v>1024.48</v>
      </c>
      <c r="N15" s="41">
        <f t="shared" si="1"/>
        <v>1085.578</v>
      </c>
      <c r="O15" s="85"/>
      <c r="P15" s="78">
        <f t="shared" si="2"/>
        <v>77.31800000000001</v>
      </c>
      <c r="Q15" s="78">
        <f t="shared" si="3"/>
        <v>23.080000000000002</v>
      </c>
      <c r="R15" s="78">
        <f t="shared" si="4"/>
        <v>375.05</v>
      </c>
      <c r="S15" s="78"/>
      <c r="T15" s="78"/>
      <c r="U15" s="87"/>
      <c r="V15" s="87"/>
      <c r="W15" s="87"/>
      <c r="X15" s="88">
        <v>0</v>
      </c>
      <c r="Y15" s="88">
        <f t="shared" si="5"/>
        <v>475.44800000000004</v>
      </c>
      <c r="Z15" s="89"/>
      <c r="AA15" s="32">
        <f t="shared" si="8"/>
        <v>475.44800000000004</v>
      </c>
      <c r="AB15" s="31">
        <f t="shared" si="9"/>
        <v>610.1299999999999</v>
      </c>
      <c r="AC15" s="32">
        <f t="shared" si="10"/>
        <v>-14.920000000000073</v>
      </c>
    </row>
    <row r="16" spans="1:29" ht="13.5" thickBot="1">
      <c r="A16" s="42" t="s">
        <v>20</v>
      </c>
      <c r="B16" s="17">
        <v>115.4</v>
      </c>
      <c r="C16" s="83">
        <f t="shared" si="6"/>
        <v>986.6700000000002</v>
      </c>
      <c r="D16" s="70">
        <v>61.098</v>
      </c>
      <c r="E16" s="38">
        <v>619.76</v>
      </c>
      <c r="F16" s="38">
        <v>301.02</v>
      </c>
      <c r="G16" s="38">
        <v>104.45</v>
      </c>
      <c r="H16" s="96"/>
      <c r="I16" s="36">
        <f t="shared" si="0"/>
        <v>1025.23</v>
      </c>
      <c r="J16" s="37">
        <v>309.57</v>
      </c>
      <c r="K16" s="37">
        <v>150.3</v>
      </c>
      <c r="L16" s="34">
        <v>52.09</v>
      </c>
      <c r="M16" s="40">
        <f t="shared" si="7"/>
        <v>511.96000000000004</v>
      </c>
      <c r="N16" s="41">
        <f t="shared" si="1"/>
        <v>573.058</v>
      </c>
      <c r="O16" s="85"/>
      <c r="P16" s="78">
        <f t="shared" si="2"/>
        <v>77.31800000000001</v>
      </c>
      <c r="Q16" s="78">
        <f t="shared" si="3"/>
        <v>23.080000000000002</v>
      </c>
      <c r="R16" s="78">
        <f t="shared" si="4"/>
        <v>375.05</v>
      </c>
      <c r="S16" s="84"/>
      <c r="T16" s="84"/>
      <c r="U16" s="87"/>
      <c r="V16" s="87"/>
      <c r="W16" s="94">
        <f>150+45</f>
        <v>195</v>
      </c>
      <c r="X16" s="88">
        <v>0</v>
      </c>
      <c r="Y16" s="88">
        <f t="shared" si="5"/>
        <v>670.4480000000001</v>
      </c>
      <c r="Z16" s="89"/>
      <c r="AA16" s="32">
        <f t="shared" si="8"/>
        <v>670.4480000000001</v>
      </c>
      <c r="AB16" s="31">
        <f t="shared" si="9"/>
        <v>-97.3900000000001</v>
      </c>
      <c r="AC16" s="32">
        <f t="shared" si="10"/>
        <v>-513.27</v>
      </c>
    </row>
    <row r="17" spans="1:29" s="2" customFormat="1" ht="13.5" thickBot="1">
      <c r="A17" s="43" t="s">
        <v>3</v>
      </c>
      <c r="B17" s="44"/>
      <c r="C17" s="44"/>
      <c r="D17" s="45">
        <f>SUM(D10:D16)</f>
        <v>427.68600000000004</v>
      </c>
      <c r="E17" s="45">
        <f>SUM(E10:E16)</f>
        <v>4311.07</v>
      </c>
      <c r="F17" s="45">
        <f>SUM(F10:F16)</f>
        <v>2094</v>
      </c>
      <c r="G17" s="45">
        <f>SUM(G10:G16)</f>
        <v>727.0000000000001</v>
      </c>
      <c r="H17" s="45">
        <f>SUM(S10:S16)</f>
        <v>0</v>
      </c>
      <c r="I17" s="45">
        <f>SUM(T10:T16)</f>
        <v>0</v>
      </c>
      <c r="J17" s="45">
        <f>SUM(U10:U16)</f>
        <v>0</v>
      </c>
      <c r="K17" s="45">
        <f>SUM(V10:V16)</f>
        <v>0</v>
      </c>
      <c r="L17" s="45">
        <f>SUM(N10:N16)</f>
        <v>4007.0759999999996</v>
      </c>
      <c r="M17" s="45">
        <f aca="true" t="shared" si="11" ref="M17:R17">SUM(P10:P16)</f>
        <v>541.226</v>
      </c>
      <c r="N17" s="45">
        <f t="shared" si="11"/>
        <v>161.56000000000003</v>
      </c>
      <c r="O17" s="45">
        <f t="shared" si="11"/>
        <v>2625.3500000000004</v>
      </c>
      <c r="P17" s="45">
        <f t="shared" si="11"/>
        <v>0</v>
      </c>
      <c r="Q17" s="45">
        <f t="shared" si="11"/>
        <v>0</v>
      </c>
      <c r="R17" s="45">
        <f t="shared" si="11"/>
        <v>0</v>
      </c>
      <c r="S17" s="45">
        <f aca="true" t="shared" si="12" ref="S17:AB17">SUM(S10:S16)</f>
        <v>0</v>
      </c>
      <c r="T17" s="45">
        <f t="shared" si="12"/>
        <v>0</v>
      </c>
      <c r="U17" s="45">
        <f t="shared" si="12"/>
        <v>0</v>
      </c>
      <c r="V17" s="45">
        <f t="shared" si="12"/>
        <v>0</v>
      </c>
      <c r="W17" s="45">
        <f t="shared" si="12"/>
        <v>195</v>
      </c>
      <c r="X17" s="45">
        <f t="shared" si="12"/>
        <v>0</v>
      </c>
      <c r="Y17" s="45">
        <f t="shared" si="12"/>
        <v>3523.1360000000004</v>
      </c>
      <c r="Z17" s="45">
        <f t="shared" si="12"/>
        <v>0</v>
      </c>
      <c r="AA17" s="45">
        <f t="shared" si="12"/>
        <v>3523.1360000000004</v>
      </c>
      <c r="AB17" s="45">
        <f t="shared" si="12"/>
        <v>483.9399999999996</v>
      </c>
      <c r="AC17" s="45">
        <f>SUM(AC10:AC16)</f>
        <v>-3552.68</v>
      </c>
    </row>
    <row r="18" spans="1:29" ht="13.5" thickBo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</row>
    <row r="19" spans="1:29" s="2" customFormat="1" ht="13.5" thickBot="1">
      <c r="A19" s="43" t="s">
        <v>53</v>
      </c>
      <c r="B19" s="44"/>
      <c r="C19" s="44"/>
      <c r="D19" s="45">
        <v>9330.22</v>
      </c>
      <c r="E19" s="45">
        <v>263129.61</v>
      </c>
      <c r="F19" s="45">
        <v>181875.86</v>
      </c>
      <c r="G19" s="45">
        <v>45624.38</v>
      </c>
      <c r="H19" s="45">
        <v>71944.81</v>
      </c>
      <c r="I19" s="45">
        <v>490629.85</v>
      </c>
      <c r="J19" s="45">
        <v>216840.97</v>
      </c>
      <c r="K19" s="45">
        <v>151570.93</v>
      </c>
      <c r="L19" s="45">
        <v>38052.74</v>
      </c>
      <c r="M19" s="45">
        <v>406464.64</v>
      </c>
      <c r="N19" s="45">
        <v>534624.38</v>
      </c>
      <c r="O19" s="44">
        <v>0</v>
      </c>
      <c r="P19" s="47">
        <f>P8+P17</f>
        <v>0</v>
      </c>
      <c r="Q19" s="47">
        <f>Q8+Q17</f>
        <v>0</v>
      </c>
      <c r="R19" s="47">
        <f aca="true" t="shared" si="13" ref="R19:AA19">R8+R17</f>
        <v>0</v>
      </c>
      <c r="S19" s="47">
        <f t="shared" si="13"/>
        <v>0</v>
      </c>
      <c r="T19" s="47">
        <f t="shared" si="13"/>
        <v>0</v>
      </c>
      <c r="U19" s="47">
        <f t="shared" si="13"/>
        <v>0</v>
      </c>
      <c r="V19" s="47">
        <f t="shared" si="13"/>
        <v>0</v>
      </c>
      <c r="W19" s="47">
        <f t="shared" si="13"/>
        <v>195</v>
      </c>
      <c r="X19" s="47">
        <f t="shared" si="13"/>
        <v>0</v>
      </c>
      <c r="Y19" s="47">
        <f t="shared" si="13"/>
        <v>3523.1360000000004</v>
      </c>
      <c r="Z19" s="47">
        <f t="shared" si="13"/>
        <v>0</v>
      </c>
      <c r="AA19" s="47">
        <f t="shared" si="13"/>
        <v>3523.1360000000004</v>
      </c>
      <c r="AB19" s="47">
        <f>AB8+AB17</f>
        <v>483.9399999999996</v>
      </c>
      <c r="AC19" s="47">
        <f>AC8+AC17</f>
        <v>-3552.68</v>
      </c>
    </row>
    <row r="20" spans="1:29" ht="12.75">
      <c r="A20" s="30" t="s">
        <v>72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14.25">
      <c r="A21" s="33" t="s">
        <v>67</v>
      </c>
      <c r="B21" s="17">
        <v>115.4</v>
      </c>
      <c r="C21" s="83">
        <f aca="true" t="shared" si="14" ref="C21:C26">B21*8.55</f>
        <v>986.6700000000002</v>
      </c>
      <c r="D21" s="35">
        <v>61.09799999999999</v>
      </c>
      <c r="E21" s="99">
        <v>604.31</v>
      </c>
      <c r="F21" s="99">
        <v>293.44</v>
      </c>
      <c r="G21" s="99">
        <v>101.75</v>
      </c>
      <c r="H21" s="104"/>
      <c r="I21" s="36">
        <f aca="true" t="shared" si="15" ref="I21:I32">SUM(E21:G21)</f>
        <v>999.5</v>
      </c>
      <c r="J21" s="92">
        <v>0</v>
      </c>
      <c r="K21" s="92">
        <v>0</v>
      </c>
      <c r="L21" s="92">
        <v>0</v>
      </c>
      <c r="M21" s="40">
        <f aca="true" t="shared" si="16" ref="M21:M32">SUM(J21:L21)</f>
        <v>0</v>
      </c>
      <c r="N21" s="41">
        <f aca="true" t="shared" si="17" ref="N21:N32">M21+D21</f>
        <v>61.09799999999999</v>
      </c>
      <c r="O21" s="100"/>
      <c r="P21" s="78">
        <f aca="true" t="shared" si="18" ref="P21:P32">0.67*B21</f>
        <v>77.31800000000001</v>
      </c>
      <c r="Q21" s="78">
        <f aca="true" t="shared" si="19" ref="Q21:Q32">B21*0.2</f>
        <v>23.080000000000002</v>
      </c>
      <c r="R21" s="86">
        <f aca="true" t="shared" si="20" ref="R21:R32">B21*0.21</f>
        <v>24.234</v>
      </c>
      <c r="S21" s="78">
        <f aca="true" t="shared" si="21" ref="S21:S32">(3.25*B21)</f>
        <v>375.05</v>
      </c>
      <c r="T21" s="87"/>
      <c r="U21" s="87"/>
      <c r="V21" s="87"/>
      <c r="W21" s="87"/>
      <c r="X21" s="86"/>
      <c r="Y21" s="88">
        <f aca="true" t="shared" si="22" ref="Y21:Y32">SUM(P21:X21)</f>
        <v>499.682</v>
      </c>
      <c r="Z21" s="89"/>
      <c r="AA21" s="31">
        <f>Y21</f>
        <v>499.682</v>
      </c>
      <c r="AB21" s="31">
        <f>N21-AA21</f>
        <v>-438.584</v>
      </c>
      <c r="AC21" s="31">
        <f>M21-I21</f>
        <v>-999.5</v>
      </c>
    </row>
    <row r="22" spans="1:29" ht="12.75">
      <c r="A22" s="33" t="s">
        <v>68</v>
      </c>
      <c r="B22" s="17">
        <v>115.4</v>
      </c>
      <c r="C22" s="83">
        <f t="shared" si="14"/>
        <v>986.6700000000002</v>
      </c>
      <c r="D22" s="35">
        <v>61.09799999999999</v>
      </c>
      <c r="E22" s="90">
        <v>598.47</v>
      </c>
      <c r="F22" s="90">
        <v>290.57</v>
      </c>
      <c r="G22" s="101">
        <v>100.72</v>
      </c>
      <c r="H22" s="97"/>
      <c r="I22" s="36">
        <f t="shared" si="15"/>
        <v>989.76</v>
      </c>
      <c r="J22" s="18">
        <v>619.47</v>
      </c>
      <c r="K22" s="18">
        <v>300.76</v>
      </c>
      <c r="L22" s="18">
        <v>104.24</v>
      </c>
      <c r="M22" s="40">
        <f t="shared" si="16"/>
        <v>1024.47</v>
      </c>
      <c r="N22" s="41">
        <f t="shared" si="17"/>
        <v>1085.568</v>
      </c>
      <c r="O22" s="100"/>
      <c r="P22" s="78">
        <f t="shared" si="18"/>
        <v>77.31800000000001</v>
      </c>
      <c r="Q22" s="78">
        <f t="shared" si="19"/>
        <v>23.080000000000002</v>
      </c>
      <c r="R22" s="86">
        <f t="shared" si="20"/>
        <v>24.234</v>
      </c>
      <c r="S22" s="78">
        <f t="shared" si="21"/>
        <v>375.05</v>
      </c>
      <c r="T22" s="87"/>
      <c r="U22" s="87"/>
      <c r="V22" s="87"/>
      <c r="W22" s="87"/>
      <c r="X22" s="86"/>
      <c r="Y22" s="88">
        <f t="shared" si="22"/>
        <v>499.682</v>
      </c>
      <c r="Z22" s="89"/>
      <c r="AA22" s="31">
        <f aca="true" t="shared" si="23" ref="AA22:AA32">Y22</f>
        <v>499.682</v>
      </c>
      <c r="AB22" s="31">
        <f aca="true" t="shared" si="24" ref="AB22:AB32">N22-AA22</f>
        <v>585.886</v>
      </c>
      <c r="AC22" s="31">
        <f aca="true" t="shared" si="25" ref="AC22:AC32">M22-I22</f>
        <v>34.710000000000036</v>
      </c>
    </row>
    <row r="23" spans="1:29" ht="12.75">
      <c r="A23" s="33" t="s">
        <v>69</v>
      </c>
      <c r="B23" s="17">
        <v>115.4</v>
      </c>
      <c r="C23" s="83">
        <f t="shared" si="14"/>
        <v>986.6700000000002</v>
      </c>
      <c r="D23" s="35">
        <v>61.09799999999999</v>
      </c>
      <c r="E23" s="90">
        <v>596.62</v>
      </c>
      <c r="F23" s="90">
        <v>289.66</v>
      </c>
      <c r="G23" s="90">
        <v>100.4</v>
      </c>
      <c r="H23" s="97"/>
      <c r="I23" s="36">
        <f t="shared" si="15"/>
        <v>986.68</v>
      </c>
      <c r="J23" s="18">
        <v>311.02</v>
      </c>
      <c r="K23" s="18">
        <v>151</v>
      </c>
      <c r="L23" s="18">
        <v>52.33</v>
      </c>
      <c r="M23" s="40">
        <f t="shared" si="16"/>
        <v>514.35</v>
      </c>
      <c r="N23" s="41">
        <f t="shared" si="17"/>
        <v>575.448</v>
      </c>
      <c r="O23" s="100"/>
      <c r="P23" s="78">
        <f t="shared" si="18"/>
        <v>77.31800000000001</v>
      </c>
      <c r="Q23" s="78">
        <f t="shared" si="19"/>
        <v>23.080000000000002</v>
      </c>
      <c r="R23" s="86">
        <f t="shared" si="20"/>
        <v>24.234</v>
      </c>
      <c r="S23" s="78">
        <f t="shared" si="21"/>
        <v>375.05</v>
      </c>
      <c r="T23" s="87"/>
      <c r="U23" s="87"/>
      <c r="V23" s="87"/>
      <c r="W23" s="87"/>
      <c r="X23" s="86"/>
      <c r="Y23" s="88">
        <f t="shared" si="22"/>
        <v>499.682</v>
      </c>
      <c r="Z23" s="89"/>
      <c r="AA23" s="31">
        <f t="shared" si="23"/>
        <v>499.682</v>
      </c>
      <c r="AB23" s="31">
        <f t="shared" si="24"/>
        <v>75.76599999999996</v>
      </c>
      <c r="AC23" s="31">
        <f t="shared" si="25"/>
        <v>-472.3299999999999</v>
      </c>
    </row>
    <row r="24" spans="1:29" ht="12.75">
      <c r="A24" s="33" t="s">
        <v>70</v>
      </c>
      <c r="B24" s="17">
        <v>115.4</v>
      </c>
      <c r="C24" s="83">
        <f t="shared" si="14"/>
        <v>986.6700000000002</v>
      </c>
      <c r="D24" s="35">
        <v>61.09799999999999</v>
      </c>
      <c r="E24" s="90">
        <v>596.62</v>
      </c>
      <c r="F24" s="90">
        <v>289.66</v>
      </c>
      <c r="G24" s="90">
        <v>100.4</v>
      </c>
      <c r="H24" s="97"/>
      <c r="I24" s="36">
        <f t="shared" si="15"/>
        <v>986.68</v>
      </c>
      <c r="J24" s="18">
        <v>308.14</v>
      </c>
      <c r="K24" s="18">
        <v>149.59</v>
      </c>
      <c r="L24" s="18">
        <v>51.85</v>
      </c>
      <c r="M24" s="40">
        <f t="shared" si="16"/>
        <v>509.58000000000004</v>
      </c>
      <c r="N24" s="41">
        <f t="shared" si="17"/>
        <v>570.678</v>
      </c>
      <c r="O24" s="100"/>
      <c r="P24" s="78">
        <f t="shared" si="18"/>
        <v>77.31800000000001</v>
      </c>
      <c r="Q24" s="78">
        <f t="shared" si="19"/>
        <v>23.080000000000002</v>
      </c>
      <c r="R24" s="86">
        <f t="shared" si="20"/>
        <v>24.234</v>
      </c>
      <c r="S24" s="78">
        <f t="shared" si="21"/>
        <v>375.05</v>
      </c>
      <c r="T24" s="87"/>
      <c r="U24" s="87"/>
      <c r="V24" s="87"/>
      <c r="W24" s="87"/>
      <c r="X24" s="86"/>
      <c r="Y24" s="88">
        <f t="shared" si="22"/>
        <v>499.682</v>
      </c>
      <c r="Z24" s="89"/>
      <c r="AA24" s="31">
        <f t="shared" si="23"/>
        <v>499.682</v>
      </c>
      <c r="AB24" s="31">
        <f t="shared" si="24"/>
        <v>70.99599999999998</v>
      </c>
      <c r="AC24" s="31">
        <f t="shared" si="25"/>
        <v>-477.0999999999999</v>
      </c>
    </row>
    <row r="25" spans="1:29" ht="12.75">
      <c r="A25" s="33" t="s">
        <v>71</v>
      </c>
      <c r="B25" s="102">
        <v>115.4</v>
      </c>
      <c r="C25" s="83">
        <f t="shared" si="14"/>
        <v>986.6700000000002</v>
      </c>
      <c r="D25" s="35">
        <v>61.09799999999999</v>
      </c>
      <c r="E25" s="90">
        <v>596.62</v>
      </c>
      <c r="F25" s="90">
        <v>289.66</v>
      </c>
      <c r="G25" s="90">
        <v>100.4</v>
      </c>
      <c r="H25" s="97"/>
      <c r="I25" s="36">
        <f t="shared" si="15"/>
        <v>986.68</v>
      </c>
      <c r="J25" s="18">
        <v>0</v>
      </c>
      <c r="K25" s="18">
        <v>0</v>
      </c>
      <c r="L25" s="18">
        <v>0</v>
      </c>
      <c r="M25" s="40">
        <f t="shared" si="16"/>
        <v>0</v>
      </c>
      <c r="N25" s="41">
        <f t="shared" si="17"/>
        <v>61.09799999999999</v>
      </c>
      <c r="O25" s="100"/>
      <c r="P25" s="78">
        <f t="shared" si="18"/>
        <v>77.31800000000001</v>
      </c>
      <c r="Q25" s="78">
        <f t="shared" si="19"/>
        <v>23.080000000000002</v>
      </c>
      <c r="R25" s="86">
        <f t="shared" si="20"/>
        <v>24.234</v>
      </c>
      <c r="S25" s="78">
        <f t="shared" si="21"/>
        <v>375.05</v>
      </c>
      <c r="T25" s="87"/>
      <c r="U25" s="87"/>
      <c r="V25" s="87"/>
      <c r="W25" s="87"/>
      <c r="X25" s="86"/>
      <c r="Y25" s="88">
        <f t="shared" si="22"/>
        <v>499.682</v>
      </c>
      <c r="Z25" s="89"/>
      <c r="AA25" s="31">
        <f t="shared" si="23"/>
        <v>499.682</v>
      </c>
      <c r="AB25" s="31">
        <f t="shared" si="24"/>
        <v>-438.584</v>
      </c>
      <c r="AC25" s="31">
        <f t="shared" si="25"/>
        <v>-986.68</v>
      </c>
    </row>
    <row r="26" spans="1:30" ht="12.75">
      <c r="A26" s="33" t="s">
        <v>21</v>
      </c>
      <c r="B26" s="102">
        <v>115.4</v>
      </c>
      <c r="C26" s="83">
        <f t="shared" si="14"/>
        <v>986.6700000000002</v>
      </c>
      <c r="D26" s="35">
        <v>61.09799999999999</v>
      </c>
      <c r="E26" s="90">
        <v>596.62</v>
      </c>
      <c r="F26" s="90">
        <v>289.66</v>
      </c>
      <c r="G26" s="101">
        <v>100.4</v>
      </c>
      <c r="H26" s="97"/>
      <c r="I26" s="36">
        <f t="shared" si="15"/>
        <v>986.68</v>
      </c>
      <c r="J26" s="18">
        <v>891</v>
      </c>
      <c r="K26" s="18">
        <v>0</v>
      </c>
      <c r="L26" s="17">
        <v>0</v>
      </c>
      <c r="M26" s="40">
        <f t="shared" si="16"/>
        <v>891</v>
      </c>
      <c r="N26" s="41">
        <f t="shared" si="17"/>
        <v>952.098</v>
      </c>
      <c r="O26" s="100"/>
      <c r="P26" s="78">
        <f t="shared" si="18"/>
        <v>77.31800000000001</v>
      </c>
      <c r="Q26" s="78">
        <f t="shared" si="19"/>
        <v>23.080000000000002</v>
      </c>
      <c r="R26" s="86">
        <f t="shared" si="20"/>
        <v>24.234</v>
      </c>
      <c r="S26" s="78">
        <f t="shared" si="21"/>
        <v>375.05</v>
      </c>
      <c r="T26" s="87"/>
      <c r="U26" s="87"/>
      <c r="V26" s="87"/>
      <c r="W26" s="87"/>
      <c r="X26" s="86"/>
      <c r="Y26" s="88">
        <f t="shared" si="22"/>
        <v>499.682</v>
      </c>
      <c r="Z26" s="89"/>
      <c r="AA26" s="31">
        <f t="shared" si="23"/>
        <v>499.682</v>
      </c>
      <c r="AB26" s="31">
        <f t="shared" si="24"/>
        <v>452.41599999999994</v>
      </c>
      <c r="AC26" s="31">
        <f t="shared" si="25"/>
        <v>-95.67999999999995</v>
      </c>
      <c r="AD26" s="24"/>
    </row>
    <row r="27" spans="1:29" ht="12.75">
      <c r="A27" s="33" t="s">
        <v>22</v>
      </c>
      <c r="B27" s="102">
        <v>115.4</v>
      </c>
      <c r="C27" s="83">
        <f aca="true" t="shared" si="26" ref="C27:C32">B27*9.51</f>
        <v>1097.454</v>
      </c>
      <c r="D27" s="35">
        <v>81.76350000000001</v>
      </c>
      <c r="E27" s="90">
        <v>1097.45</v>
      </c>
      <c r="F27" s="90"/>
      <c r="G27" s="90"/>
      <c r="H27" s="97"/>
      <c r="I27" s="36">
        <f t="shared" si="15"/>
        <v>1097.45</v>
      </c>
      <c r="J27" s="18">
        <v>1782</v>
      </c>
      <c r="K27" s="18"/>
      <c r="L27" s="18"/>
      <c r="M27" s="40">
        <f t="shared" si="16"/>
        <v>1782</v>
      </c>
      <c r="N27" s="41">
        <f t="shared" si="17"/>
        <v>1863.7635</v>
      </c>
      <c r="O27" s="100"/>
      <c r="P27" s="78">
        <f t="shared" si="18"/>
        <v>77.31800000000001</v>
      </c>
      <c r="Q27" s="78">
        <f t="shared" si="19"/>
        <v>23.080000000000002</v>
      </c>
      <c r="R27" s="86">
        <f t="shared" si="20"/>
        <v>24.234</v>
      </c>
      <c r="S27" s="78">
        <f t="shared" si="21"/>
        <v>375.05</v>
      </c>
      <c r="T27" s="87"/>
      <c r="U27" s="87"/>
      <c r="V27" s="87"/>
      <c r="W27" s="87"/>
      <c r="X27" s="86"/>
      <c r="Y27" s="88">
        <f t="shared" si="22"/>
        <v>499.682</v>
      </c>
      <c r="Z27" s="89"/>
      <c r="AA27" s="31">
        <f t="shared" si="23"/>
        <v>499.682</v>
      </c>
      <c r="AB27" s="31">
        <f t="shared" si="24"/>
        <v>1364.0815</v>
      </c>
      <c r="AC27" s="31">
        <f t="shared" si="25"/>
        <v>684.55</v>
      </c>
    </row>
    <row r="28" spans="1:29" ht="12.75">
      <c r="A28" s="33" t="s">
        <v>23</v>
      </c>
      <c r="B28" s="102">
        <v>115.4</v>
      </c>
      <c r="C28" s="83">
        <f t="shared" si="26"/>
        <v>1097.454</v>
      </c>
      <c r="D28" s="35"/>
      <c r="E28" s="103">
        <v>1097.45</v>
      </c>
      <c r="F28" s="90"/>
      <c r="G28" s="90"/>
      <c r="H28" s="97"/>
      <c r="I28" s="36">
        <f t="shared" si="15"/>
        <v>1097.45</v>
      </c>
      <c r="J28" s="18">
        <v>0</v>
      </c>
      <c r="K28" s="18">
        <v>0</v>
      </c>
      <c r="L28" s="18">
        <v>0</v>
      </c>
      <c r="M28" s="40">
        <f t="shared" si="16"/>
        <v>0</v>
      </c>
      <c r="N28" s="41">
        <f t="shared" si="17"/>
        <v>0</v>
      </c>
      <c r="O28" s="100"/>
      <c r="P28" s="78">
        <f t="shared" si="18"/>
        <v>77.31800000000001</v>
      </c>
      <c r="Q28" s="78">
        <f t="shared" si="19"/>
        <v>23.080000000000002</v>
      </c>
      <c r="R28" s="86">
        <f t="shared" si="20"/>
        <v>24.234</v>
      </c>
      <c r="S28" s="78">
        <f t="shared" si="21"/>
        <v>375.05</v>
      </c>
      <c r="T28" s="87"/>
      <c r="U28" s="87"/>
      <c r="V28" s="87"/>
      <c r="W28" s="87"/>
      <c r="X28" s="86"/>
      <c r="Y28" s="88">
        <f t="shared" si="22"/>
        <v>499.682</v>
      </c>
      <c r="Z28" s="89"/>
      <c r="AA28" s="31">
        <f t="shared" si="23"/>
        <v>499.682</v>
      </c>
      <c r="AB28" s="31">
        <f t="shared" si="24"/>
        <v>-499.682</v>
      </c>
      <c r="AC28" s="31">
        <f t="shared" si="25"/>
        <v>-1097.45</v>
      </c>
    </row>
    <row r="29" spans="1:29" ht="12.75">
      <c r="A29" s="33" t="s">
        <v>24</v>
      </c>
      <c r="B29" s="102">
        <v>115.4</v>
      </c>
      <c r="C29" s="83">
        <f t="shared" si="26"/>
        <v>1097.454</v>
      </c>
      <c r="D29" s="35"/>
      <c r="E29" s="103">
        <v>1097.45</v>
      </c>
      <c r="F29" s="90"/>
      <c r="G29" s="90"/>
      <c r="H29" s="97"/>
      <c r="I29" s="36">
        <f t="shared" si="15"/>
        <v>1097.45</v>
      </c>
      <c r="J29" s="18">
        <v>0</v>
      </c>
      <c r="K29" s="18">
        <v>0</v>
      </c>
      <c r="L29" s="18"/>
      <c r="M29" s="40">
        <f t="shared" si="16"/>
        <v>0</v>
      </c>
      <c r="N29" s="41">
        <f t="shared" si="17"/>
        <v>0</v>
      </c>
      <c r="O29" s="100"/>
      <c r="P29" s="78">
        <f t="shared" si="18"/>
        <v>77.31800000000001</v>
      </c>
      <c r="Q29" s="78">
        <f t="shared" si="19"/>
        <v>23.080000000000002</v>
      </c>
      <c r="R29" s="86">
        <f t="shared" si="20"/>
        <v>24.234</v>
      </c>
      <c r="S29" s="78">
        <f t="shared" si="21"/>
        <v>375.05</v>
      </c>
      <c r="T29" s="87"/>
      <c r="U29" s="87"/>
      <c r="V29" s="87"/>
      <c r="W29" s="87"/>
      <c r="X29" s="86"/>
      <c r="Y29" s="88">
        <f t="shared" si="22"/>
        <v>499.682</v>
      </c>
      <c r="Z29" s="89"/>
      <c r="AA29" s="31">
        <f t="shared" si="23"/>
        <v>499.682</v>
      </c>
      <c r="AB29" s="31">
        <f t="shared" si="24"/>
        <v>-499.682</v>
      </c>
      <c r="AC29" s="31">
        <f t="shared" si="25"/>
        <v>-1097.45</v>
      </c>
    </row>
    <row r="30" spans="1:29" ht="12.75">
      <c r="A30" s="33" t="s">
        <v>18</v>
      </c>
      <c r="B30" s="102">
        <v>115.4</v>
      </c>
      <c r="C30" s="83">
        <f t="shared" si="26"/>
        <v>1097.454</v>
      </c>
      <c r="D30" s="35"/>
      <c r="E30" s="101">
        <v>1097.45</v>
      </c>
      <c r="F30" s="90"/>
      <c r="G30" s="90"/>
      <c r="H30" s="97"/>
      <c r="I30" s="36">
        <f t="shared" si="15"/>
        <v>1097.45</v>
      </c>
      <c r="J30" s="18">
        <v>6700.46</v>
      </c>
      <c r="K30" s="18">
        <v>79.59</v>
      </c>
      <c r="L30" s="18">
        <v>27.59</v>
      </c>
      <c r="M30" s="40">
        <f t="shared" si="16"/>
        <v>6807.64</v>
      </c>
      <c r="N30" s="41">
        <f t="shared" si="17"/>
        <v>6807.64</v>
      </c>
      <c r="O30" s="100"/>
      <c r="P30" s="78">
        <f t="shared" si="18"/>
        <v>77.31800000000001</v>
      </c>
      <c r="Q30" s="78">
        <f t="shared" si="19"/>
        <v>23.080000000000002</v>
      </c>
      <c r="R30" s="86">
        <f t="shared" si="20"/>
        <v>24.234</v>
      </c>
      <c r="S30" s="78">
        <f t="shared" si="21"/>
        <v>375.05</v>
      </c>
      <c r="T30" s="87"/>
      <c r="U30" s="87"/>
      <c r="V30" s="87"/>
      <c r="W30" s="87"/>
      <c r="X30" s="86"/>
      <c r="Y30" s="88">
        <f t="shared" si="22"/>
        <v>499.682</v>
      </c>
      <c r="Z30" s="89"/>
      <c r="AA30" s="31">
        <f t="shared" si="23"/>
        <v>499.682</v>
      </c>
      <c r="AB30" s="31">
        <f t="shared" si="24"/>
        <v>6307.9580000000005</v>
      </c>
      <c r="AC30" s="31">
        <f t="shared" si="25"/>
        <v>5710.1900000000005</v>
      </c>
    </row>
    <row r="31" spans="1:29" ht="12.75">
      <c r="A31" s="22" t="s">
        <v>19</v>
      </c>
      <c r="B31" s="102">
        <v>115.4</v>
      </c>
      <c r="C31" s="83">
        <f t="shared" si="26"/>
        <v>1097.454</v>
      </c>
      <c r="D31" s="35"/>
      <c r="E31" s="90">
        <v>1097.45</v>
      </c>
      <c r="F31" s="90"/>
      <c r="G31" s="90"/>
      <c r="H31" s="97"/>
      <c r="I31" s="36">
        <f t="shared" si="15"/>
        <v>1097.45</v>
      </c>
      <c r="J31" s="18">
        <v>533.97</v>
      </c>
      <c r="K31" s="18">
        <v>622.32</v>
      </c>
      <c r="L31" s="18">
        <v>1.14</v>
      </c>
      <c r="M31" s="40">
        <f t="shared" si="16"/>
        <v>1157.43</v>
      </c>
      <c r="N31" s="41">
        <f t="shared" si="17"/>
        <v>1157.43</v>
      </c>
      <c r="O31" s="100"/>
      <c r="P31" s="78">
        <f t="shared" si="18"/>
        <v>77.31800000000001</v>
      </c>
      <c r="Q31" s="78">
        <f t="shared" si="19"/>
        <v>23.080000000000002</v>
      </c>
      <c r="R31" s="86">
        <f t="shared" si="20"/>
        <v>24.234</v>
      </c>
      <c r="S31" s="78">
        <f t="shared" si="21"/>
        <v>375.05</v>
      </c>
      <c r="T31" s="87"/>
      <c r="U31" s="87"/>
      <c r="V31" s="87"/>
      <c r="W31" s="87"/>
      <c r="X31" s="86"/>
      <c r="Y31" s="88">
        <f t="shared" si="22"/>
        <v>499.682</v>
      </c>
      <c r="Z31" s="89"/>
      <c r="AA31" s="31">
        <f t="shared" si="23"/>
        <v>499.682</v>
      </c>
      <c r="AB31" s="31">
        <f t="shared" si="24"/>
        <v>657.748</v>
      </c>
      <c r="AC31" s="31">
        <f t="shared" si="25"/>
        <v>59.98000000000002</v>
      </c>
    </row>
    <row r="32" spans="1:29" ht="13.5" thickBot="1">
      <c r="A32" s="42" t="s">
        <v>20</v>
      </c>
      <c r="B32" s="102">
        <v>115.4</v>
      </c>
      <c r="C32" s="83">
        <f t="shared" si="26"/>
        <v>1097.454</v>
      </c>
      <c r="D32" s="35"/>
      <c r="E32" s="90">
        <v>1097.45</v>
      </c>
      <c r="F32" s="90"/>
      <c r="G32" s="90"/>
      <c r="H32" s="97"/>
      <c r="I32" s="36">
        <f t="shared" si="15"/>
        <v>1097.45</v>
      </c>
      <c r="J32" s="18">
        <v>569.33</v>
      </c>
      <c r="K32" s="18">
        <v>66.67</v>
      </c>
      <c r="L32" s="18">
        <v>52.23</v>
      </c>
      <c r="M32" s="40">
        <f t="shared" si="16"/>
        <v>688.23</v>
      </c>
      <c r="N32" s="41">
        <f t="shared" si="17"/>
        <v>688.23</v>
      </c>
      <c r="O32" s="100"/>
      <c r="P32" s="78">
        <f t="shared" si="18"/>
        <v>77.31800000000001</v>
      </c>
      <c r="Q32" s="78">
        <f t="shared" si="19"/>
        <v>23.080000000000002</v>
      </c>
      <c r="R32" s="86">
        <f t="shared" si="20"/>
        <v>24.234</v>
      </c>
      <c r="S32" s="78">
        <f t="shared" si="21"/>
        <v>375.05</v>
      </c>
      <c r="T32" s="87"/>
      <c r="U32" s="87"/>
      <c r="V32" s="87"/>
      <c r="W32" s="87"/>
      <c r="X32" s="86"/>
      <c r="Y32" s="88">
        <f t="shared" si="22"/>
        <v>499.682</v>
      </c>
      <c r="Z32" s="89"/>
      <c r="AA32" s="31">
        <f t="shared" si="23"/>
        <v>499.682</v>
      </c>
      <c r="AB32" s="31">
        <f t="shared" si="24"/>
        <v>188.548</v>
      </c>
      <c r="AC32" s="31">
        <f t="shared" si="25"/>
        <v>-409.22</v>
      </c>
    </row>
    <row r="33" spans="1:29" s="2" customFormat="1" ht="13.5" thickBot="1">
      <c r="A33" s="43" t="s">
        <v>3</v>
      </c>
      <c r="B33" s="44"/>
      <c r="C33" s="44"/>
      <c r="D33" s="45">
        <f>SUM(D26:D32)</f>
        <v>142.8615</v>
      </c>
      <c r="E33" s="45">
        <f>SUM(E26:E32)</f>
        <v>7181.32</v>
      </c>
      <c r="F33" s="45">
        <f>SUM(F26:F32)</f>
        <v>289.66</v>
      </c>
      <c r="G33" s="45">
        <f>SUM(G26:G32)</f>
        <v>100.4</v>
      </c>
      <c r="H33" s="45">
        <f>SUM(T26:T32)</f>
        <v>0</v>
      </c>
      <c r="I33" s="45">
        <f>SUM(U26:U32)</f>
        <v>0</v>
      </c>
      <c r="J33" s="45">
        <f>SUM(V26:V32)</f>
        <v>0</v>
      </c>
      <c r="K33" s="45">
        <f>SUM(X26:X32)</f>
        <v>0</v>
      </c>
      <c r="L33" s="45">
        <f>SUM(O26:O32)</f>
        <v>0</v>
      </c>
      <c r="M33" s="45">
        <f aca="true" t="shared" si="27" ref="M33:R33">SUM(Q26:Q32)</f>
        <v>161.56000000000003</v>
      </c>
      <c r="N33" s="45">
        <f t="shared" si="27"/>
        <v>169.63800000000003</v>
      </c>
      <c r="O33" s="45">
        <f t="shared" si="27"/>
        <v>2625.3500000000004</v>
      </c>
      <c r="P33" s="45">
        <f t="shared" si="27"/>
        <v>0</v>
      </c>
      <c r="Q33" s="45">
        <f t="shared" si="27"/>
        <v>0</v>
      </c>
      <c r="R33" s="45">
        <f t="shared" si="27"/>
        <v>0</v>
      </c>
      <c r="S33" s="45">
        <f>SUM(T26:T32)</f>
        <v>0</v>
      </c>
      <c r="T33" s="45">
        <f>SUM(U26:U32)</f>
        <v>0</v>
      </c>
      <c r="U33" s="45">
        <f aca="true" t="shared" si="28" ref="U33:AB33">SUM(U21:U32)</f>
        <v>0</v>
      </c>
      <c r="V33" s="45">
        <f t="shared" si="28"/>
        <v>0</v>
      </c>
      <c r="W33" s="45">
        <f t="shared" si="28"/>
        <v>0</v>
      </c>
      <c r="X33" s="45">
        <f t="shared" si="28"/>
        <v>0</v>
      </c>
      <c r="Y33" s="45">
        <f t="shared" si="28"/>
        <v>5996.183999999998</v>
      </c>
      <c r="Z33" s="45">
        <f t="shared" si="28"/>
        <v>0</v>
      </c>
      <c r="AA33" s="45">
        <f t="shared" si="28"/>
        <v>5996.183999999998</v>
      </c>
      <c r="AB33" s="45">
        <f t="shared" si="28"/>
        <v>7826.867499999999</v>
      </c>
      <c r="AC33" s="45">
        <f>SUM(AC21:AC32)</f>
        <v>854.0200000000011</v>
      </c>
    </row>
    <row r="34" spans="1:29" ht="13.5" thickBo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</row>
    <row r="35" spans="1:29" s="2" customFormat="1" ht="13.5" thickBot="1">
      <c r="A35" s="43" t="s">
        <v>53</v>
      </c>
      <c r="B35" s="44"/>
      <c r="C35" s="44"/>
      <c r="D35" s="45">
        <v>9330.22</v>
      </c>
      <c r="E35" s="45">
        <v>263129.61</v>
      </c>
      <c r="F35" s="45">
        <v>181875.86</v>
      </c>
      <c r="G35" s="45">
        <v>45624.38</v>
      </c>
      <c r="H35" s="45">
        <v>71944.81</v>
      </c>
      <c r="I35" s="45">
        <v>490629.85</v>
      </c>
      <c r="J35" s="45">
        <v>216840.97</v>
      </c>
      <c r="K35" s="45">
        <v>151570.93</v>
      </c>
      <c r="L35" s="45">
        <v>38052.74</v>
      </c>
      <c r="M35" s="45">
        <v>406464.64</v>
      </c>
      <c r="N35" s="45">
        <v>534624.38</v>
      </c>
      <c r="O35" s="44">
        <v>0</v>
      </c>
      <c r="P35" s="47">
        <f>P19+P33</f>
        <v>0</v>
      </c>
      <c r="Q35" s="47">
        <f>Q19+Q33</f>
        <v>0</v>
      </c>
      <c r="R35" s="47">
        <f aca="true" t="shared" si="29" ref="R35:AA35">R19+R33</f>
        <v>0</v>
      </c>
      <c r="S35" s="47">
        <f t="shared" si="29"/>
        <v>0</v>
      </c>
      <c r="T35" s="47">
        <f t="shared" si="29"/>
        <v>0</v>
      </c>
      <c r="U35" s="47">
        <f t="shared" si="29"/>
        <v>0</v>
      </c>
      <c r="V35" s="47">
        <f t="shared" si="29"/>
        <v>0</v>
      </c>
      <c r="W35" s="47">
        <f t="shared" si="29"/>
        <v>195</v>
      </c>
      <c r="X35" s="47">
        <f t="shared" si="29"/>
        <v>0</v>
      </c>
      <c r="Y35" s="47">
        <f t="shared" si="29"/>
        <v>9519.32</v>
      </c>
      <c r="Z35" s="47">
        <f t="shared" si="29"/>
        <v>0</v>
      </c>
      <c r="AA35" s="47">
        <f t="shared" si="29"/>
        <v>9519.32</v>
      </c>
      <c r="AB35" s="47">
        <f>AB19+AB33</f>
        <v>8310.807499999999</v>
      </c>
      <c r="AC35" s="47">
        <f>AC19+AC33</f>
        <v>-2698.659999999999</v>
      </c>
    </row>
    <row r="36" spans="1:29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</sheetData>
  <sheetProtection/>
  <mergeCells count="34">
    <mergeCell ref="M4:M7"/>
    <mergeCell ref="X6:X7"/>
    <mergeCell ref="Y6:Y7"/>
    <mergeCell ref="A1:O1"/>
    <mergeCell ref="A4:A7"/>
    <mergeCell ref="B4:B7"/>
    <mergeCell ref="C4:C7"/>
    <mergeCell ref="D4:D7"/>
    <mergeCell ref="E4:G5"/>
    <mergeCell ref="N4:N7"/>
    <mergeCell ref="O4:O7"/>
    <mergeCell ref="P4:Y5"/>
    <mergeCell ref="Z4:AA4"/>
    <mergeCell ref="T6:T7"/>
    <mergeCell ref="U6:U7"/>
    <mergeCell ref="AB4:AB7"/>
    <mergeCell ref="AC4:AC7"/>
    <mergeCell ref="Z5:Z7"/>
    <mergeCell ref="AA5:AA7"/>
    <mergeCell ref="P6:P7"/>
    <mergeCell ref="Q6:Q7"/>
    <mergeCell ref="V6:V7"/>
    <mergeCell ref="W6:W7"/>
    <mergeCell ref="R6:R7"/>
    <mergeCell ref="S6:S7"/>
    <mergeCell ref="E6:E7"/>
    <mergeCell ref="F6:F7"/>
    <mergeCell ref="G6:G7"/>
    <mergeCell ref="J6:J7"/>
    <mergeCell ref="K6:K7"/>
    <mergeCell ref="L6:L7"/>
    <mergeCell ref="H4:H7"/>
    <mergeCell ref="I4:I7"/>
    <mergeCell ref="J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10.00390625" style="21" customWidth="1"/>
    <col min="2" max="2" width="9.125" style="21" customWidth="1"/>
    <col min="3" max="3" width="9.875" style="21" customWidth="1"/>
    <col min="4" max="4" width="9.625" style="21" customWidth="1"/>
    <col min="5" max="5" width="10.125" style="21" bestFit="1" customWidth="1"/>
    <col min="6" max="6" width="9.875" style="21" customWidth="1"/>
    <col min="7" max="7" width="11.00390625" style="21" customWidth="1"/>
    <col min="8" max="8" width="10.125" style="21" customWidth="1"/>
    <col min="9" max="9" width="9.25390625" style="21" customWidth="1"/>
    <col min="10" max="10" width="9.875" style="21" customWidth="1"/>
    <col min="11" max="11" width="10.875" style="21" customWidth="1"/>
    <col min="12" max="12" width="10.125" style="21" customWidth="1"/>
    <col min="13" max="13" width="10.375" style="21" customWidth="1"/>
    <col min="14" max="14" width="10.75390625" style="21" customWidth="1"/>
    <col min="15" max="15" width="13.00390625" style="21" customWidth="1"/>
    <col min="16" max="16384" width="9.125" style="21" customWidth="1"/>
  </cols>
  <sheetData>
    <row r="1" spans="2:8" ht="20.25" customHeight="1">
      <c r="B1" s="207" t="s">
        <v>26</v>
      </c>
      <c r="C1" s="207"/>
      <c r="D1" s="207"/>
      <c r="E1" s="207"/>
      <c r="F1" s="207"/>
      <c r="G1" s="207"/>
      <c r="H1" s="207"/>
    </row>
    <row r="2" spans="2:8" ht="21" customHeight="1">
      <c r="B2" s="207" t="s">
        <v>27</v>
      </c>
      <c r="C2" s="207"/>
      <c r="D2" s="207"/>
      <c r="E2" s="207"/>
      <c r="F2" s="207"/>
      <c r="G2" s="207"/>
      <c r="H2" s="207"/>
    </row>
    <row r="5" spans="1:14" ht="12.75">
      <c r="A5" s="208" t="s">
        <v>65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14" ht="12.75">
      <c r="A6" s="209" t="s">
        <v>66</v>
      </c>
      <c r="B6" s="209"/>
      <c r="C6" s="209"/>
      <c r="D6" s="209"/>
      <c r="E6" s="209"/>
      <c r="F6" s="209"/>
      <c r="G6" s="209"/>
      <c r="H6" s="15"/>
      <c r="I6" s="15"/>
      <c r="J6" s="15"/>
      <c r="K6" s="15"/>
      <c r="L6" s="15"/>
      <c r="M6" s="15"/>
      <c r="N6" s="15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6" ht="13.5" thickBot="1">
      <c r="A8" s="206" t="s">
        <v>28</v>
      </c>
      <c r="B8" s="206"/>
      <c r="C8" s="206"/>
      <c r="D8" s="206"/>
      <c r="E8" s="206">
        <v>9.51</v>
      </c>
      <c r="F8" s="206"/>
    </row>
    <row r="9" spans="1:15" ht="12.75" customHeight="1">
      <c r="A9" s="157" t="s">
        <v>29</v>
      </c>
      <c r="B9" s="184" t="s">
        <v>0</v>
      </c>
      <c r="C9" s="187" t="s">
        <v>74</v>
      </c>
      <c r="D9" s="190" t="s">
        <v>2</v>
      </c>
      <c r="E9" s="200" t="s">
        <v>30</v>
      </c>
      <c r="F9" s="131"/>
      <c r="G9" s="202" t="s">
        <v>54</v>
      </c>
      <c r="H9" s="203"/>
      <c r="I9" s="175" t="s">
        <v>6</v>
      </c>
      <c r="J9" s="176"/>
      <c r="K9" s="176"/>
      <c r="L9" s="176"/>
      <c r="M9" s="177"/>
      <c r="N9" s="181" t="s">
        <v>31</v>
      </c>
      <c r="O9" s="181" t="s">
        <v>8</v>
      </c>
    </row>
    <row r="10" spans="1:15" ht="12.75">
      <c r="A10" s="158"/>
      <c r="B10" s="185"/>
      <c r="C10" s="188"/>
      <c r="D10" s="191"/>
      <c r="E10" s="201"/>
      <c r="F10" s="133"/>
      <c r="G10" s="204"/>
      <c r="H10" s="205"/>
      <c r="I10" s="178"/>
      <c r="J10" s="179"/>
      <c r="K10" s="179"/>
      <c r="L10" s="179"/>
      <c r="M10" s="180"/>
      <c r="N10" s="182"/>
      <c r="O10" s="182"/>
    </row>
    <row r="11" spans="1:15" ht="26.25" customHeight="1">
      <c r="A11" s="158"/>
      <c r="B11" s="185"/>
      <c r="C11" s="188"/>
      <c r="D11" s="191"/>
      <c r="E11" s="193" t="s">
        <v>32</v>
      </c>
      <c r="F11" s="132"/>
      <c r="G11" s="20" t="s">
        <v>33</v>
      </c>
      <c r="H11" s="194" t="s">
        <v>5</v>
      </c>
      <c r="I11" s="196" t="s">
        <v>34</v>
      </c>
      <c r="J11" s="198" t="s">
        <v>55</v>
      </c>
      <c r="K11" s="198" t="s">
        <v>35</v>
      </c>
      <c r="L11" s="198" t="s">
        <v>15</v>
      </c>
      <c r="M11" s="194" t="s">
        <v>17</v>
      </c>
      <c r="N11" s="182"/>
      <c r="O11" s="182"/>
    </row>
    <row r="12" spans="1:15" ht="66.75" customHeight="1" thickBot="1">
      <c r="A12" s="159"/>
      <c r="B12" s="186"/>
      <c r="C12" s="189"/>
      <c r="D12" s="192"/>
      <c r="E12" s="48" t="s">
        <v>36</v>
      </c>
      <c r="F12" s="49" t="s">
        <v>11</v>
      </c>
      <c r="G12" s="16" t="s">
        <v>56</v>
      </c>
      <c r="H12" s="195"/>
      <c r="I12" s="197"/>
      <c r="J12" s="199"/>
      <c r="K12" s="199"/>
      <c r="L12" s="199"/>
      <c r="M12" s="195"/>
      <c r="N12" s="183"/>
      <c r="O12" s="183"/>
    </row>
    <row r="13" spans="1:15" ht="13.5" thickBot="1">
      <c r="A13" s="5">
        <v>1</v>
      </c>
      <c r="B13" s="6">
        <v>2</v>
      </c>
      <c r="C13" s="5">
        <v>3</v>
      </c>
      <c r="D13" s="6">
        <v>4</v>
      </c>
      <c r="E13" s="5">
        <v>5</v>
      </c>
      <c r="F13" s="6">
        <v>6</v>
      </c>
      <c r="G13" s="5">
        <v>7</v>
      </c>
      <c r="H13" s="6">
        <v>8</v>
      </c>
      <c r="I13" s="5">
        <v>9</v>
      </c>
      <c r="J13" s="6">
        <v>10</v>
      </c>
      <c r="K13" s="5">
        <v>11</v>
      </c>
      <c r="L13" s="6">
        <v>12</v>
      </c>
      <c r="M13" s="6">
        <v>13</v>
      </c>
      <c r="N13" s="5">
        <v>14</v>
      </c>
      <c r="O13" s="6">
        <v>15</v>
      </c>
    </row>
    <row r="14" spans="1:17" ht="12.75">
      <c r="A14" s="1" t="s">
        <v>52</v>
      </c>
      <c r="B14" s="50"/>
      <c r="C14" s="51"/>
      <c r="D14" s="52"/>
      <c r="E14" s="53"/>
      <c r="F14" s="54"/>
      <c r="G14" s="55"/>
      <c r="H14" s="54"/>
      <c r="I14" s="55"/>
      <c r="J14" s="56"/>
      <c r="K14" s="57"/>
      <c r="L14" s="58"/>
      <c r="M14" s="59"/>
      <c r="N14" s="60"/>
      <c r="O14" s="60"/>
      <c r="P14" s="24"/>
      <c r="Q14" s="24"/>
    </row>
    <row r="15" spans="1:17" ht="12.75">
      <c r="A15" s="61" t="s">
        <v>21</v>
      </c>
      <c r="B15" s="62">
        <f>'2012'!B10</f>
        <v>115.4</v>
      </c>
      <c r="C15" s="62">
        <f>'2012'!C10</f>
        <v>986.6700000000002</v>
      </c>
      <c r="D15" s="62">
        <f>'2012'!D10</f>
        <v>61.098</v>
      </c>
      <c r="E15" s="57">
        <f>'2012'!I10</f>
        <v>986.68</v>
      </c>
      <c r="F15" s="59">
        <v>0</v>
      </c>
      <c r="G15" s="59">
        <f>'2012'!M10</f>
        <v>509.82</v>
      </c>
      <c r="H15" s="59">
        <f>'2012'!N10</f>
        <v>570.918</v>
      </c>
      <c r="I15" s="63">
        <f>'2012'!P10</f>
        <v>77.31800000000001</v>
      </c>
      <c r="J15" s="63">
        <f>'2012'!Q10</f>
        <v>23.080000000000002</v>
      </c>
      <c r="K15" s="63">
        <f>'2012'!R10</f>
        <v>375.05</v>
      </c>
      <c r="L15" s="58">
        <f>'2012'!U10+'2012'!V10+'2012'!W10</f>
        <v>0</v>
      </c>
      <c r="M15" s="59">
        <f>'2012'!AA10</f>
        <v>475.44800000000004</v>
      </c>
      <c r="N15" s="59">
        <f>'2012'!AB10</f>
        <v>95.46999999999997</v>
      </c>
      <c r="O15" s="59">
        <f>'2012'!AC10</f>
        <v>-476.85999999999996</v>
      </c>
      <c r="P15" s="24"/>
      <c r="Q15" s="24"/>
    </row>
    <row r="16" spans="1:17" ht="12.75">
      <c r="A16" s="61" t="s">
        <v>22</v>
      </c>
      <c r="B16" s="62">
        <f>'2012'!B11</f>
        <v>115.4</v>
      </c>
      <c r="C16" s="62">
        <f>'2012'!C11</f>
        <v>986.6700000000002</v>
      </c>
      <c r="D16" s="62">
        <f>'2012'!D11</f>
        <v>61.098</v>
      </c>
      <c r="E16" s="57">
        <f>'2012'!I11</f>
        <v>1026</v>
      </c>
      <c r="F16" s="59">
        <v>0</v>
      </c>
      <c r="G16" s="59">
        <f>'2012'!M11</f>
        <v>509.24</v>
      </c>
      <c r="H16" s="59">
        <f>'2012'!N11</f>
        <v>570.338</v>
      </c>
      <c r="I16" s="63">
        <f>'2012'!P11</f>
        <v>77.31800000000001</v>
      </c>
      <c r="J16" s="63">
        <f>'2012'!Q11</f>
        <v>23.080000000000002</v>
      </c>
      <c r="K16" s="63">
        <f>'2012'!R11</f>
        <v>375.05</v>
      </c>
      <c r="L16" s="58">
        <f>'2012'!U11+'2012'!V11+'2012'!W11</f>
        <v>0</v>
      </c>
      <c r="M16" s="59">
        <f>'2012'!AA11</f>
        <v>475.44800000000004</v>
      </c>
      <c r="N16" s="59">
        <f>'2012'!AB11</f>
        <v>94.88999999999993</v>
      </c>
      <c r="O16" s="59">
        <f>'2012'!AC11</f>
        <v>-516.76</v>
      </c>
      <c r="P16" s="24"/>
      <c r="Q16" s="24"/>
    </row>
    <row r="17" spans="1:17" ht="12.75">
      <c r="A17" s="61" t="s">
        <v>23</v>
      </c>
      <c r="B17" s="62">
        <f>'2012'!B12</f>
        <v>115.4</v>
      </c>
      <c r="C17" s="62">
        <f>'2012'!C12</f>
        <v>986.6700000000002</v>
      </c>
      <c r="D17" s="62">
        <f>'2012'!D12</f>
        <v>61.098</v>
      </c>
      <c r="E17" s="57">
        <f>'2012'!I12</f>
        <v>1008.0400000000001</v>
      </c>
      <c r="F17" s="59">
        <v>0</v>
      </c>
      <c r="G17" s="59">
        <f>'2012'!M12</f>
        <v>0</v>
      </c>
      <c r="H17" s="59">
        <f>'2012'!N12</f>
        <v>61.098</v>
      </c>
      <c r="I17" s="63">
        <f>'2012'!P12</f>
        <v>77.31800000000001</v>
      </c>
      <c r="J17" s="63">
        <f>'2012'!Q12</f>
        <v>23.080000000000002</v>
      </c>
      <c r="K17" s="63">
        <f>'2012'!R12</f>
        <v>375.05</v>
      </c>
      <c r="L17" s="58">
        <f>'2012'!U12+'2012'!V12+'2012'!W12</f>
        <v>0</v>
      </c>
      <c r="M17" s="59">
        <f>'2012'!AA12</f>
        <v>475.44800000000004</v>
      </c>
      <c r="N17" s="59">
        <f>'2012'!AB12</f>
        <v>-414.35</v>
      </c>
      <c r="O17" s="59">
        <f>'2012'!AC12</f>
        <v>-1008.0400000000001</v>
      </c>
      <c r="P17" s="24"/>
      <c r="Q17" s="24"/>
    </row>
    <row r="18" spans="1:17" ht="12.75">
      <c r="A18" s="61" t="s">
        <v>24</v>
      </c>
      <c r="B18" s="62">
        <f>'2012'!B13</f>
        <v>115.4</v>
      </c>
      <c r="C18" s="62">
        <f>'2012'!C13</f>
        <v>986.6700000000002</v>
      </c>
      <c r="D18" s="62">
        <f>'2012'!D13</f>
        <v>61.098</v>
      </c>
      <c r="E18" s="57">
        <f>'2012'!I13</f>
        <v>1008.3400000000001</v>
      </c>
      <c r="F18" s="59">
        <v>0</v>
      </c>
      <c r="G18" s="59">
        <f>'2012'!M13</f>
        <v>1023.8900000000001</v>
      </c>
      <c r="H18" s="59">
        <f>'2012'!N13</f>
        <v>1084.988</v>
      </c>
      <c r="I18" s="63">
        <f>'2012'!P13</f>
        <v>77.31800000000001</v>
      </c>
      <c r="J18" s="63">
        <f>'2012'!Q13</f>
        <v>23.080000000000002</v>
      </c>
      <c r="K18" s="63">
        <f>'2012'!R13</f>
        <v>375.05</v>
      </c>
      <c r="L18" s="58">
        <f>'2012'!U13+'2012'!V13+'2012'!W13</f>
        <v>0</v>
      </c>
      <c r="M18" s="59">
        <f>'2012'!AA13</f>
        <v>475.44800000000004</v>
      </c>
      <c r="N18" s="59">
        <f>'2012'!AB13</f>
        <v>609.54</v>
      </c>
      <c r="O18" s="59">
        <f>'2012'!AC13</f>
        <v>15.549999999999955</v>
      </c>
      <c r="P18" s="24"/>
      <c r="Q18" s="24"/>
    </row>
    <row r="19" spans="1:17" ht="12.75">
      <c r="A19" s="61" t="s">
        <v>18</v>
      </c>
      <c r="B19" s="62">
        <f>'2012'!B14</f>
        <v>115.4</v>
      </c>
      <c r="C19" s="62">
        <f>'2012'!C14</f>
        <v>986.6700000000002</v>
      </c>
      <c r="D19" s="62">
        <f>'2012'!D14</f>
        <v>61.098</v>
      </c>
      <c r="E19" s="57">
        <f>'2012'!I14</f>
        <v>1038.3799999999999</v>
      </c>
      <c r="F19" s="59">
        <v>0</v>
      </c>
      <c r="G19" s="59">
        <f>'2012'!M14</f>
        <v>0</v>
      </c>
      <c r="H19" s="59">
        <f>'2012'!N14</f>
        <v>61.098</v>
      </c>
      <c r="I19" s="63">
        <f>'2012'!P14</f>
        <v>77.31800000000001</v>
      </c>
      <c r="J19" s="63">
        <f>'2012'!Q14</f>
        <v>23.080000000000002</v>
      </c>
      <c r="K19" s="63">
        <f>'2012'!R14</f>
        <v>375.05</v>
      </c>
      <c r="L19" s="58">
        <f>'2012'!U14+'2012'!V14+'2012'!W14</f>
        <v>0</v>
      </c>
      <c r="M19" s="59">
        <f>'2012'!AA14</f>
        <v>475.44800000000004</v>
      </c>
      <c r="N19" s="59">
        <f>'2012'!AB14</f>
        <v>-414.35</v>
      </c>
      <c r="O19" s="59">
        <f>'2012'!AC14</f>
        <v>-1038.3799999999999</v>
      </c>
      <c r="P19" s="24"/>
      <c r="Q19" s="24"/>
    </row>
    <row r="20" spans="1:17" ht="12.75">
      <c r="A20" s="61" t="s">
        <v>19</v>
      </c>
      <c r="B20" s="62">
        <f>'2012'!B15</f>
        <v>115.4</v>
      </c>
      <c r="C20" s="62">
        <f>'2012'!C15</f>
        <v>986.6700000000002</v>
      </c>
      <c r="D20" s="62">
        <f>'2012'!D15</f>
        <v>61.098</v>
      </c>
      <c r="E20" s="57">
        <f>'2012'!I15</f>
        <v>1039.4</v>
      </c>
      <c r="F20" s="59">
        <v>0</v>
      </c>
      <c r="G20" s="59">
        <f>'2012'!M15</f>
        <v>1024.48</v>
      </c>
      <c r="H20" s="59">
        <f>'2012'!N15</f>
        <v>1085.578</v>
      </c>
      <c r="I20" s="63">
        <f>'2012'!P15</f>
        <v>77.31800000000001</v>
      </c>
      <c r="J20" s="63">
        <f>'2012'!Q15</f>
        <v>23.080000000000002</v>
      </c>
      <c r="K20" s="63">
        <f>'2012'!R15</f>
        <v>375.05</v>
      </c>
      <c r="L20" s="58">
        <f>'2012'!U15+'2012'!V15+'2012'!W15</f>
        <v>0</v>
      </c>
      <c r="M20" s="59">
        <f>'2012'!AA15</f>
        <v>475.44800000000004</v>
      </c>
      <c r="N20" s="59">
        <f>'2012'!AB15</f>
        <v>610.1299999999999</v>
      </c>
      <c r="O20" s="59">
        <f>'2012'!AC15</f>
        <v>-14.920000000000073</v>
      </c>
      <c r="P20" s="24"/>
      <c r="Q20" s="24"/>
    </row>
    <row r="21" spans="1:17" ht="13.5" thickBot="1">
      <c r="A21" s="61" t="s">
        <v>20</v>
      </c>
      <c r="B21" s="62">
        <f>'2012'!B16</f>
        <v>115.4</v>
      </c>
      <c r="C21" s="62">
        <f>'2012'!C16</f>
        <v>986.6700000000002</v>
      </c>
      <c r="D21" s="62">
        <f>'2012'!D16</f>
        <v>61.098</v>
      </c>
      <c r="E21" s="57">
        <f>'2012'!I16</f>
        <v>1025.23</v>
      </c>
      <c r="F21" s="59">
        <v>0</v>
      </c>
      <c r="G21" s="59">
        <f>'2012'!M16</f>
        <v>511.96000000000004</v>
      </c>
      <c r="H21" s="59">
        <f>'2012'!N16</f>
        <v>573.058</v>
      </c>
      <c r="I21" s="63">
        <f>'2012'!P16</f>
        <v>77.31800000000001</v>
      </c>
      <c r="J21" s="63">
        <f>'2012'!Q16</f>
        <v>23.080000000000002</v>
      </c>
      <c r="K21" s="63">
        <f>'2012'!R16</f>
        <v>375.05</v>
      </c>
      <c r="L21" s="58">
        <f>'2012'!U16+'2012'!V16+'2012'!W16</f>
        <v>195</v>
      </c>
      <c r="M21" s="59">
        <f>'2012'!AA16</f>
        <v>670.4480000000001</v>
      </c>
      <c r="N21" s="59">
        <f>'2012'!AB16</f>
        <v>-97.3900000000001</v>
      </c>
      <c r="O21" s="59">
        <f>'2012'!AC16</f>
        <v>-513.27</v>
      </c>
      <c r="P21" s="24"/>
      <c r="Q21" s="24"/>
    </row>
    <row r="22" spans="1:17" s="2" customFormat="1" ht="13.5" thickBot="1">
      <c r="A22" s="7" t="s">
        <v>3</v>
      </c>
      <c r="B22" s="8"/>
      <c r="C22" s="9">
        <f aca="true" t="shared" si="0" ref="C22:O22">SUM(C15:C21)</f>
        <v>6906.690000000001</v>
      </c>
      <c r="D22" s="9">
        <f t="shared" si="0"/>
        <v>427.68600000000004</v>
      </c>
      <c r="E22" s="9">
        <f t="shared" si="0"/>
        <v>7132.07</v>
      </c>
      <c r="F22" s="9">
        <f t="shared" si="0"/>
        <v>0</v>
      </c>
      <c r="G22" s="9">
        <f t="shared" si="0"/>
        <v>3579.3900000000003</v>
      </c>
      <c r="H22" s="9">
        <f t="shared" si="0"/>
        <v>4007.0759999999996</v>
      </c>
      <c r="I22" s="9">
        <f t="shared" si="0"/>
        <v>541.226</v>
      </c>
      <c r="J22" s="9">
        <f t="shared" si="0"/>
        <v>161.56000000000003</v>
      </c>
      <c r="K22" s="9">
        <f t="shared" si="0"/>
        <v>2625.3500000000004</v>
      </c>
      <c r="L22" s="9">
        <f t="shared" si="0"/>
        <v>195</v>
      </c>
      <c r="M22" s="9">
        <f t="shared" si="0"/>
        <v>3523.1360000000004</v>
      </c>
      <c r="N22" s="9">
        <f t="shared" si="0"/>
        <v>483.9399999999996</v>
      </c>
      <c r="O22" s="9">
        <f t="shared" si="0"/>
        <v>-3552.68</v>
      </c>
      <c r="P22" s="10"/>
      <c r="Q22" s="10"/>
    </row>
    <row r="23" spans="1:17" ht="13.5" thickBot="1">
      <c r="A23" s="170" t="s">
        <v>37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64"/>
      <c r="P23" s="24"/>
      <c r="Q23" s="24"/>
    </row>
    <row r="24" spans="1:17" s="2" customFormat="1" ht="13.5" thickBot="1">
      <c r="A24" s="11" t="s">
        <v>25</v>
      </c>
      <c r="B24" s="12"/>
      <c r="C24" s="13">
        <f aca="true" t="shared" si="1" ref="C24:N24">C22</f>
        <v>6906.690000000001</v>
      </c>
      <c r="D24" s="13">
        <f t="shared" si="1"/>
        <v>427.68600000000004</v>
      </c>
      <c r="E24" s="13">
        <f t="shared" si="1"/>
        <v>7132.07</v>
      </c>
      <c r="F24" s="13">
        <f t="shared" si="1"/>
        <v>0</v>
      </c>
      <c r="G24" s="13">
        <f t="shared" si="1"/>
        <v>3579.3900000000003</v>
      </c>
      <c r="H24" s="13">
        <f t="shared" si="1"/>
        <v>4007.0759999999996</v>
      </c>
      <c r="I24" s="13">
        <f t="shared" si="1"/>
        <v>541.226</v>
      </c>
      <c r="J24" s="13">
        <f t="shared" si="1"/>
        <v>161.56000000000003</v>
      </c>
      <c r="K24" s="13">
        <f t="shared" si="1"/>
        <v>2625.3500000000004</v>
      </c>
      <c r="L24" s="13">
        <f t="shared" si="1"/>
        <v>195</v>
      </c>
      <c r="M24" s="13">
        <f t="shared" si="1"/>
        <v>3523.1360000000004</v>
      </c>
      <c r="N24" s="13">
        <f t="shared" si="1"/>
        <v>483.9399999999996</v>
      </c>
      <c r="O24" s="13">
        <f>O22</f>
        <v>-3552.68</v>
      </c>
      <c r="P24" s="14"/>
      <c r="Q24" s="10"/>
    </row>
    <row r="25" spans="1:17" ht="12.75">
      <c r="A25" s="1" t="s">
        <v>72</v>
      </c>
      <c r="B25" s="50"/>
      <c r="C25" s="51"/>
      <c r="D25" s="52"/>
      <c r="E25" s="53"/>
      <c r="F25" s="54"/>
      <c r="G25" s="55"/>
      <c r="H25" s="54"/>
      <c r="I25" s="55"/>
      <c r="J25" s="56"/>
      <c r="K25" s="57"/>
      <c r="L25" s="58"/>
      <c r="M25" s="59"/>
      <c r="N25" s="60"/>
      <c r="O25" s="60"/>
      <c r="P25" s="24"/>
      <c r="Q25" s="24"/>
    </row>
    <row r="26" spans="1:17" ht="12.75">
      <c r="A26" s="61" t="s">
        <v>67</v>
      </c>
      <c r="B26" s="105">
        <f>'2012'!B21</f>
        <v>115.4</v>
      </c>
      <c r="C26" s="51">
        <f>'2012'!C21</f>
        <v>986.6700000000002</v>
      </c>
      <c r="D26" s="106">
        <f>'2012'!D21</f>
        <v>61.09799999999999</v>
      </c>
      <c r="E26" s="53">
        <f>'2012'!I21</f>
        <v>999.5</v>
      </c>
      <c r="F26" s="54">
        <f>'2012'!H21</f>
        <v>0</v>
      </c>
      <c r="G26" s="107">
        <f>'2012'!M21</f>
        <v>0</v>
      </c>
      <c r="H26" s="54">
        <f>'2012'!N21</f>
        <v>61.09799999999999</v>
      </c>
      <c r="I26" s="56">
        <f>'2012'!P21</f>
        <v>77.31800000000001</v>
      </c>
      <c r="J26" s="56">
        <f>'2012'!Q21</f>
        <v>23.080000000000002</v>
      </c>
      <c r="K26" s="63">
        <f>'2012'!R21+'2012'!S21</f>
        <v>399.284</v>
      </c>
      <c r="L26" s="58">
        <f>'2012'!U21</f>
        <v>0</v>
      </c>
      <c r="M26" s="59">
        <f>'2012'!AA21</f>
        <v>499.682</v>
      </c>
      <c r="N26" s="59">
        <f>'2012'!AB21</f>
        <v>-438.584</v>
      </c>
      <c r="O26" s="59">
        <f>'2012'!AC21</f>
        <v>-999.5</v>
      </c>
      <c r="P26" s="24"/>
      <c r="Q26" s="24"/>
    </row>
    <row r="27" spans="1:17" ht="12.75">
      <c r="A27" s="61" t="s">
        <v>68</v>
      </c>
      <c r="B27" s="105">
        <f>'2012'!B22</f>
        <v>115.4</v>
      </c>
      <c r="C27" s="51">
        <f>'2012'!C22</f>
        <v>986.6700000000002</v>
      </c>
      <c r="D27" s="106">
        <f>'2012'!D22</f>
        <v>61.09799999999999</v>
      </c>
      <c r="E27" s="53">
        <f>'2012'!I22</f>
        <v>989.76</v>
      </c>
      <c r="F27" s="54">
        <f>'2012'!H22</f>
        <v>0</v>
      </c>
      <c r="G27" s="107">
        <f>'2012'!M22</f>
        <v>1024.47</v>
      </c>
      <c r="H27" s="54">
        <f>'2012'!N22</f>
        <v>1085.568</v>
      </c>
      <c r="I27" s="56">
        <f>'2012'!P22</f>
        <v>77.31800000000001</v>
      </c>
      <c r="J27" s="56">
        <f>'2012'!Q22</f>
        <v>23.080000000000002</v>
      </c>
      <c r="K27" s="63">
        <f>'2012'!R22+'2012'!S22</f>
        <v>399.284</v>
      </c>
      <c r="L27" s="58">
        <f>'2012'!U22</f>
        <v>0</v>
      </c>
      <c r="M27" s="59">
        <f>'2012'!AA22</f>
        <v>499.682</v>
      </c>
      <c r="N27" s="59">
        <f>'2012'!AB22</f>
        <v>585.886</v>
      </c>
      <c r="O27" s="59">
        <f>'2012'!AC22</f>
        <v>34.710000000000036</v>
      </c>
      <c r="P27" s="24"/>
      <c r="Q27" s="24"/>
    </row>
    <row r="28" spans="1:17" ht="12.75">
      <c r="A28" s="61" t="s">
        <v>69</v>
      </c>
      <c r="B28" s="105">
        <f>'2012'!B23</f>
        <v>115.4</v>
      </c>
      <c r="C28" s="51">
        <f>'2012'!C23</f>
        <v>986.6700000000002</v>
      </c>
      <c r="D28" s="106">
        <f>'2012'!D23</f>
        <v>61.09799999999999</v>
      </c>
      <c r="E28" s="53">
        <f>'2012'!I23</f>
        <v>986.68</v>
      </c>
      <c r="F28" s="54">
        <f>'2012'!H23</f>
        <v>0</v>
      </c>
      <c r="G28" s="107">
        <f>'2012'!M23</f>
        <v>514.35</v>
      </c>
      <c r="H28" s="54">
        <f>'2012'!N23</f>
        <v>575.448</v>
      </c>
      <c r="I28" s="56">
        <f>'2012'!P23</f>
        <v>77.31800000000001</v>
      </c>
      <c r="J28" s="56">
        <f>'2012'!Q23</f>
        <v>23.080000000000002</v>
      </c>
      <c r="K28" s="63">
        <f>'2012'!R23+'2012'!S23</f>
        <v>399.284</v>
      </c>
      <c r="L28" s="58">
        <f>'2012'!U23</f>
        <v>0</v>
      </c>
      <c r="M28" s="59">
        <f>'2012'!AA23</f>
        <v>499.682</v>
      </c>
      <c r="N28" s="59">
        <f>'2012'!AB23</f>
        <v>75.76599999999996</v>
      </c>
      <c r="O28" s="59">
        <f>'2012'!AC23</f>
        <v>-472.3299999999999</v>
      </c>
      <c r="P28" s="24"/>
      <c r="Q28" s="24"/>
    </row>
    <row r="29" spans="1:17" ht="12.75">
      <c r="A29" s="61" t="s">
        <v>70</v>
      </c>
      <c r="B29" s="105">
        <f>'2012'!B24</f>
        <v>115.4</v>
      </c>
      <c r="C29" s="51">
        <f>'2012'!C24</f>
        <v>986.6700000000002</v>
      </c>
      <c r="D29" s="106">
        <f>'2012'!D24</f>
        <v>61.09799999999999</v>
      </c>
      <c r="E29" s="53">
        <f>'2012'!I24</f>
        <v>986.68</v>
      </c>
      <c r="F29" s="54">
        <f>'2012'!H24</f>
        <v>0</v>
      </c>
      <c r="G29" s="107">
        <f>'2012'!M24</f>
        <v>509.58000000000004</v>
      </c>
      <c r="H29" s="54">
        <f>'2012'!N24</f>
        <v>570.678</v>
      </c>
      <c r="I29" s="56">
        <f>'2012'!P24</f>
        <v>77.31800000000001</v>
      </c>
      <c r="J29" s="56">
        <f>'2012'!Q24</f>
        <v>23.080000000000002</v>
      </c>
      <c r="K29" s="63">
        <f>'2012'!R24+'2012'!S24</f>
        <v>399.284</v>
      </c>
      <c r="L29" s="58">
        <f>'2012'!U24</f>
        <v>0</v>
      </c>
      <c r="M29" s="59">
        <f>'2012'!AA24</f>
        <v>499.682</v>
      </c>
      <c r="N29" s="59">
        <f>'2012'!AB24</f>
        <v>70.99599999999998</v>
      </c>
      <c r="O29" s="59">
        <f>'2012'!AC24</f>
        <v>-477.0999999999999</v>
      </c>
      <c r="P29" s="24"/>
      <c r="Q29" s="24"/>
    </row>
    <row r="30" spans="1:17" ht="12.75">
      <c r="A30" s="61" t="s">
        <v>71</v>
      </c>
      <c r="B30" s="105">
        <f>'2012'!B25</f>
        <v>115.4</v>
      </c>
      <c r="C30" s="51">
        <f>'2012'!C25</f>
        <v>986.6700000000002</v>
      </c>
      <c r="D30" s="106">
        <f>'2012'!D25</f>
        <v>61.09799999999999</v>
      </c>
      <c r="E30" s="53">
        <f>'2012'!I25</f>
        <v>986.68</v>
      </c>
      <c r="F30" s="54">
        <f>'2012'!H25</f>
        <v>0</v>
      </c>
      <c r="G30" s="107">
        <f>'2012'!M25</f>
        <v>0</v>
      </c>
      <c r="H30" s="54">
        <f>'2012'!N25</f>
        <v>61.09799999999999</v>
      </c>
      <c r="I30" s="56">
        <f>'2012'!P25</f>
        <v>77.31800000000001</v>
      </c>
      <c r="J30" s="56">
        <f>'2012'!Q25</f>
        <v>23.080000000000002</v>
      </c>
      <c r="K30" s="63">
        <f>'2012'!R25+'2012'!S25</f>
        <v>399.284</v>
      </c>
      <c r="L30" s="58">
        <f>'2012'!U25</f>
        <v>0</v>
      </c>
      <c r="M30" s="59">
        <f>'2012'!AA25</f>
        <v>499.682</v>
      </c>
      <c r="N30" s="59">
        <f>'2012'!AB25</f>
        <v>-438.584</v>
      </c>
      <c r="O30" s="59">
        <f>'2012'!AC25</f>
        <v>-986.68</v>
      </c>
      <c r="P30" s="24"/>
      <c r="Q30" s="24"/>
    </row>
    <row r="31" spans="1:17" ht="12.75">
      <c r="A31" s="61" t="s">
        <v>21</v>
      </c>
      <c r="B31" s="105">
        <f>'2012'!B26</f>
        <v>115.4</v>
      </c>
      <c r="C31" s="51">
        <f>'2012'!C26</f>
        <v>986.6700000000002</v>
      </c>
      <c r="D31" s="106">
        <f>'2012'!D26</f>
        <v>61.09799999999999</v>
      </c>
      <c r="E31" s="53">
        <f>'2012'!I26</f>
        <v>986.68</v>
      </c>
      <c r="F31" s="54">
        <f>'2012'!H26</f>
        <v>0</v>
      </c>
      <c r="G31" s="107">
        <f>'2012'!M26</f>
        <v>891</v>
      </c>
      <c r="H31" s="54">
        <f>'2012'!N26</f>
        <v>952.098</v>
      </c>
      <c r="I31" s="56">
        <f>'2012'!P26</f>
        <v>77.31800000000001</v>
      </c>
      <c r="J31" s="56">
        <f>'2012'!Q26</f>
        <v>23.080000000000002</v>
      </c>
      <c r="K31" s="63">
        <f>'2012'!R26+'2012'!S26</f>
        <v>399.284</v>
      </c>
      <c r="L31" s="58">
        <f>'2012'!U26</f>
        <v>0</v>
      </c>
      <c r="M31" s="59">
        <f>'2012'!AA26</f>
        <v>499.682</v>
      </c>
      <c r="N31" s="59">
        <f>'2012'!AB26</f>
        <v>452.41599999999994</v>
      </c>
      <c r="O31" s="59">
        <f>'2012'!AC26</f>
        <v>-95.67999999999995</v>
      </c>
      <c r="P31" s="24"/>
      <c r="Q31" s="24"/>
    </row>
    <row r="32" spans="1:17" ht="12.75">
      <c r="A32" s="61" t="s">
        <v>22</v>
      </c>
      <c r="B32" s="105">
        <f>'2012'!B27</f>
        <v>115.4</v>
      </c>
      <c r="C32" s="51">
        <f>'2012'!C27</f>
        <v>1097.454</v>
      </c>
      <c r="D32" s="106">
        <f>'2012'!D27</f>
        <v>81.76350000000001</v>
      </c>
      <c r="E32" s="53">
        <f>'2012'!I27</f>
        <v>1097.45</v>
      </c>
      <c r="F32" s="54">
        <f>'2012'!H27</f>
        <v>0</v>
      </c>
      <c r="G32" s="107">
        <f>'2012'!M27</f>
        <v>1782</v>
      </c>
      <c r="H32" s="54">
        <f>'2012'!N27</f>
        <v>1863.7635</v>
      </c>
      <c r="I32" s="56">
        <f>'2012'!P27</f>
        <v>77.31800000000001</v>
      </c>
      <c r="J32" s="56">
        <f>'2012'!Q27</f>
        <v>23.080000000000002</v>
      </c>
      <c r="K32" s="63">
        <f>'2012'!R27+'2012'!S27</f>
        <v>399.284</v>
      </c>
      <c r="L32" s="58">
        <f>'2012'!U27</f>
        <v>0</v>
      </c>
      <c r="M32" s="59">
        <f>'2012'!AA27</f>
        <v>499.682</v>
      </c>
      <c r="N32" s="59">
        <f>'2012'!AB27</f>
        <v>1364.0815</v>
      </c>
      <c r="O32" s="59">
        <f>'2012'!AC27</f>
        <v>684.55</v>
      </c>
      <c r="P32" s="24"/>
      <c r="Q32" s="24"/>
    </row>
    <row r="33" spans="1:17" ht="12.75">
      <c r="A33" s="61" t="s">
        <v>23</v>
      </c>
      <c r="B33" s="105">
        <f>'2012'!B28</f>
        <v>115.4</v>
      </c>
      <c r="C33" s="51">
        <f>'2012'!C28</f>
        <v>1097.454</v>
      </c>
      <c r="D33" s="106">
        <f>'2012'!D28</f>
        <v>0</v>
      </c>
      <c r="E33" s="53">
        <f>'2012'!I28</f>
        <v>1097.45</v>
      </c>
      <c r="F33" s="54">
        <f>'2012'!H28</f>
        <v>0</v>
      </c>
      <c r="G33" s="107">
        <f>'2012'!M28</f>
        <v>0</v>
      </c>
      <c r="H33" s="54">
        <f>'2012'!N28</f>
        <v>0</v>
      </c>
      <c r="I33" s="56">
        <f>'2012'!P28</f>
        <v>77.31800000000001</v>
      </c>
      <c r="J33" s="56">
        <f>'2012'!Q28</f>
        <v>23.080000000000002</v>
      </c>
      <c r="K33" s="63">
        <f>'2012'!R28+'2012'!S28</f>
        <v>399.284</v>
      </c>
      <c r="L33" s="58">
        <f>'2012'!U28</f>
        <v>0</v>
      </c>
      <c r="M33" s="59">
        <f>'2012'!AA28</f>
        <v>499.682</v>
      </c>
      <c r="N33" s="59">
        <f>'2012'!AB28</f>
        <v>-499.682</v>
      </c>
      <c r="O33" s="59">
        <f>'2012'!AC28</f>
        <v>-1097.45</v>
      </c>
      <c r="P33" s="24"/>
      <c r="Q33" s="24"/>
    </row>
    <row r="34" spans="1:17" ht="12.75">
      <c r="A34" s="61" t="s">
        <v>24</v>
      </c>
      <c r="B34" s="105">
        <f>'2012'!B29</f>
        <v>115.4</v>
      </c>
      <c r="C34" s="51">
        <f>'2012'!C29</f>
        <v>1097.454</v>
      </c>
      <c r="D34" s="106">
        <f>'2012'!D29</f>
        <v>0</v>
      </c>
      <c r="E34" s="53">
        <f>'2012'!I29</f>
        <v>1097.45</v>
      </c>
      <c r="F34" s="54">
        <f>'2012'!H29</f>
        <v>0</v>
      </c>
      <c r="G34" s="107">
        <f>'2012'!M29</f>
        <v>0</v>
      </c>
      <c r="H34" s="54">
        <f>'2012'!N29</f>
        <v>0</v>
      </c>
      <c r="I34" s="56">
        <f>'2012'!P29</f>
        <v>77.31800000000001</v>
      </c>
      <c r="J34" s="56">
        <f>'2012'!Q29</f>
        <v>23.080000000000002</v>
      </c>
      <c r="K34" s="63">
        <f>'2012'!R29+'2012'!S29</f>
        <v>399.284</v>
      </c>
      <c r="L34" s="58">
        <f>'2012'!U29</f>
        <v>0</v>
      </c>
      <c r="M34" s="59">
        <f>'2012'!AA29</f>
        <v>499.682</v>
      </c>
      <c r="N34" s="59">
        <f>'2012'!AB29</f>
        <v>-499.682</v>
      </c>
      <c r="O34" s="59">
        <f>'2012'!AC29</f>
        <v>-1097.45</v>
      </c>
      <c r="P34" s="24"/>
      <c r="Q34" s="24"/>
    </row>
    <row r="35" spans="1:17" ht="12.75">
      <c r="A35" s="61" t="s">
        <v>18</v>
      </c>
      <c r="B35" s="105">
        <f>'2012'!B30</f>
        <v>115.4</v>
      </c>
      <c r="C35" s="51">
        <f>'2012'!C30</f>
        <v>1097.454</v>
      </c>
      <c r="D35" s="106">
        <f>'2012'!D30</f>
        <v>0</v>
      </c>
      <c r="E35" s="53">
        <f>'2012'!I30</f>
        <v>1097.45</v>
      </c>
      <c r="F35" s="54">
        <f>'2012'!H30</f>
        <v>0</v>
      </c>
      <c r="G35" s="107">
        <f>'2012'!M30</f>
        <v>6807.64</v>
      </c>
      <c r="H35" s="54">
        <f>'2012'!N30</f>
        <v>6807.64</v>
      </c>
      <c r="I35" s="56">
        <f>'2012'!P30</f>
        <v>77.31800000000001</v>
      </c>
      <c r="J35" s="56">
        <f>'2012'!Q30</f>
        <v>23.080000000000002</v>
      </c>
      <c r="K35" s="63">
        <f>'2012'!R30+'2012'!S30</f>
        <v>399.284</v>
      </c>
      <c r="L35" s="58">
        <f>'2012'!U30</f>
        <v>0</v>
      </c>
      <c r="M35" s="59">
        <f>'2012'!AA30</f>
        <v>499.682</v>
      </c>
      <c r="N35" s="59">
        <f>'2012'!AB30</f>
        <v>6307.9580000000005</v>
      </c>
      <c r="O35" s="59">
        <f>'2012'!AC30</f>
        <v>5710.1900000000005</v>
      </c>
      <c r="P35" s="24"/>
      <c r="Q35" s="24"/>
    </row>
    <row r="36" spans="1:17" ht="12.75">
      <c r="A36" s="61" t="s">
        <v>19</v>
      </c>
      <c r="B36" s="105">
        <f>'2012'!B31</f>
        <v>115.4</v>
      </c>
      <c r="C36" s="51">
        <f>'2012'!C31</f>
        <v>1097.454</v>
      </c>
      <c r="D36" s="106">
        <f>'2012'!D31</f>
        <v>0</v>
      </c>
      <c r="E36" s="53">
        <f>'2012'!I31</f>
        <v>1097.45</v>
      </c>
      <c r="F36" s="54">
        <f>'2012'!H31</f>
        <v>0</v>
      </c>
      <c r="G36" s="107">
        <f>'2012'!M31</f>
        <v>1157.43</v>
      </c>
      <c r="H36" s="54">
        <f>'2012'!N31</f>
        <v>1157.43</v>
      </c>
      <c r="I36" s="56">
        <f>'2012'!P31</f>
        <v>77.31800000000001</v>
      </c>
      <c r="J36" s="56">
        <f>'2012'!Q31</f>
        <v>23.080000000000002</v>
      </c>
      <c r="K36" s="63">
        <f>'2012'!R31+'2012'!S31</f>
        <v>399.284</v>
      </c>
      <c r="L36" s="58">
        <f>'2012'!U31</f>
        <v>0</v>
      </c>
      <c r="M36" s="59">
        <f>'2012'!AA31</f>
        <v>499.682</v>
      </c>
      <c r="N36" s="59">
        <f>'2012'!AB31</f>
        <v>657.748</v>
      </c>
      <c r="O36" s="59">
        <f>'2012'!AC31</f>
        <v>59.98000000000002</v>
      </c>
      <c r="P36" s="24"/>
      <c r="Q36" s="24"/>
    </row>
    <row r="37" spans="1:17" ht="13.5" thickBot="1">
      <c r="A37" s="61" t="s">
        <v>20</v>
      </c>
      <c r="B37" s="105">
        <f>'2012'!B32</f>
        <v>115.4</v>
      </c>
      <c r="C37" s="51">
        <f>'2012'!C32</f>
        <v>1097.454</v>
      </c>
      <c r="D37" s="106">
        <f>'2012'!D32</f>
        <v>0</v>
      </c>
      <c r="E37" s="53">
        <f>'2012'!I32</f>
        <v>1097.45</v>
      </c>
      <c r="F37" s="54">
        <f>'2012'!H32</f>
        <v>0</v>
      </c>
      <c r="G37" s="107">
        <f>'2012'!M32</f>
        <v>688.23</v>
      </c>
      <c r="H37" s="54">
        <f>'2012'!N32</f>
        <v>688.23</v>
      </c>
      <c r="I37" s="56">
        <f>'2012'!P32</f>
        <v>77.31800000000001</v>
      </c>
      <c r="J37" s="56">
        <f>'2012'!Q32</f>
        <v>23.080000000000002</v>
      </c>
      <c r="K37" s="63">
        <f>'2012'!R32+'2012'!S32</f>
        <v>399.284</v>
      </c>
      <c r="L37" s="58">
        <f>'2012'!U32</f>
        <v>0</v>
      </c>
      <c r="M37" s="59">
        <f>'2012'!AA32</f>
        <v>499.682</v>
      </c>
      <c r="N37" s="59">
        <f>'2012'!AB32</f>
        <v>188.548</v>
      </c>
      <c r="O37" s="59">
        <f>'2012'!AC32</f>
        <v>-409.22</v>
      </c>
      <c r="P37" s="24"/>
      <c r="Q37" s="24"/>
    </row>
    <row r="38" spans="1:17" s="2" customFormat="1" ht="13.5" thickBot="1">
      <c r="A38" s="7" t="s">
        <v>3</v>
      </c>
      <c r="B38" s="8"/>
      <c r="C38" s="9">
        <f aca="true" t="shared" si="2" ref="C38:N38">SUM(C26:C37)</f>
        <v>12504.744</v>
      </c>
      <c r="D38" s="9">
        <f t="shared" si="2"/>
        <v>448.3515</v>
      </c>
      <c r="E38" s="9">
        <f t="shared" si="2"/>
        <v>12520.680000000002</v>
      </c>
      <c r="F38" s="9">
        <f t="shared" si="2"/>
        <v>0</v>
      </c>
      <c r="G38" s="9">
        <f t="shared" si="2"/>
        <v>13374.7</v>
      </c>
      <c r="H38" s="9">
        <f t="shared" si="2"/>
        <v>13823.051500000001</v>
      </c>
      <c r="I38" s="9">
        <f t="shared" si="2"/>
        <v>927.8159999999999</v>
      </c>
      <c r="J38" s="9">
        <f t="shared" si="2"/>
        <v>276.9600000000001</v>
      </c>
      <c r="K38" s="9">
        <f t="shared" si="2"/>
        <v>4791.408</v>
      </c>
      <c r="L38" s="9">
        <f t="shared" si="2"/>
        <v>0</v>
      </c>
      <c r="M38" s="9">
        <f t="shared" si="2"/>
        <v>5996.183999999998</v>
      </c>
      <c r="N38" s="9">
        <f t="shared" si="2"/>
        <v>7826.867499999999</v>
      </c>
      <c r="O38" s="9">
        <f>SUM(O26:O37)</f>
        <v>854.0200000000011</v>
      </c>
      <c r="P38" s="10"/>
      <c r="Q38" s="10"/>
    </row>
    <row r="39" spans="1:17" ht="13.5" thickBot="1">
      <c r="A39" s="170" t="s">
        <v>37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64"/>
      <c r="P39" s="24"/>
      <c r="Q39" s="24"/>
    </row>
    <row r="40" spans="1:17" s="2" customFormat="1" ht="13.5" thickBot="1">
      <c r="A40" s="11" t="s">
        <v>25</v>
      </c>
      <c r="B40" s="12"/>
      <c r="C40" s="13">
        <f aca="true" t="shared" si="3" ref="C40:N40">C38+C24</f>
        <v>19411.434</v>
      </c>
      <c r="D40" s="13">
        <f t="shared" si="3"/>
        <v>876.0375</v>
      </c>
      <c r="E40" s="13">
        <f t="shared" si="3"/>
        <v>19652.75</v>
      </c>
      <c r="F40" s="13">
        <f t="shared" si="3"/>
        <v>0</v>
      </c>
      <c r="G40" s="13">
        <f t="shared" si="3"/>
        <v>16954.09</v>
      </c>
      <c r="H40" s="13">
        <f t="shared" si="3"/>
        <v>17830.127500000002</v>
      </c>
      <c r="I40" s="13">
        <f t="shared" si="3"/>
        <v>1469.042</v>
      </c>
      <c r="J40" s="13">
        <f t="shared" si="3"/>
        <v>438.5200000000001</v>
      </c>
      <c r="K40" s="13">
        <f t="shared" si="3"/>
        <v>7416.758000000001</v>
      </c>
      <c r="L40" s="13">
        <f t="shared" si="3"/>
        <v>195</v>
      </c>
      <c r="M40" s="13">
        <f t="shared" si="3"/>
        <v>9519.32</v>
      </c>
      <c r="N40" s="13">
        <f t="shared" si="3"/>
        <v>8310.807499999999</v>
      </c>
      <c r="O40" s="13">
        <f>O38+O24</f>
        <v>-2698.659999999999</v>
      </c>
      <c r="P40" s="14"/>
      <c r="Q40" s="10"/>
    </row>
    <row r="41" ht="7.5" customHeight="1"/>
    <row r="42" spans="1:17" ht="12.75">
      <c r="A42" s="2" t="s">
        <v>63</v>
      </c>
      <c r="D42" s="65" t="s">
        <v>73</v>
      </c>
      <c r="P42" s="24"/>
      <c r="Q42" s="24"/>
    </row>
    <row r="43" spans="1:17" ht="12.75">
      <c r="A43" s="22" t="s">
        <v>41</v>
      </c>
      <c r="B43" s="22" t="s">
        <v>42</v>
      </c>
      <c r="C43" s="172" t="s">
        <v>43</v>
      </c>
      <c r="D43" s="172"/>
      <c r="P43" s="24"/>
      <c r="Q43" s="24"/>
    </row>
    <row r="44" spans="1:17" ht="12.75">
      <c r="A44" s="66">
        <v>10112.36</v>
      </c>
      <c r="B44" s="66">
        <v>0</v>
      </c>
      <c r="C44" s="173">
        <f>A44-B44</f>
        <v>10112.36</v>
      </c>
      <c r="D44" s="174"/>
      <c r="P44" s="24"/>
      <c r="Q44" s="24"/>
    </row>
    <row r="45" spans="1:17" ht="12.75">
      <c r="A45" s="23"/>
      <c r="P45" s="24"/>
      <c r="Q45" s="24"/>
    </row>
    <row r="46" spans="1:17" ht="12.75">
      <c r="A46" s="21" t="s">
        <v>44</v>
      </c>
      <c r="G46" s="21" t="s">
        <v>45</v>
      </c>
      <c r="P46" s="24"/>
      <c r="Q46" s="24"/>
    </row>
    <row r="47" ht="12.75">
      <c r="A47" s="24"/>
    </row>
    <row r="48" ht="12.75">
      <c r="A48" s="65" t="s">
        <v>57</v>
      </c>
    </row>
    <row r="49" ht="12.75">
      <c r="A49" s="21" t="s">
        <v>58</v>
      </c>
    </row>
  </sheetData>
  <sheetProtection/>
  <mergeCells count="26">
    <mergeCell ref="A8:D8"/>
    <mergeCell ref="E8:F8"/>
    <mergeCell ref="B1:H1"/>
    <mergeCell ref="B2:H2"/>
    <mergeCell ref="A5:N5"/>
    <mergeCell ref="A6:G6"/>
    <mergeCell ref="O9:O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23:N23"/>
    <mergeCell ref="C43:D43"/>
    <mergeCell ref="C44:D44"/>
    <mergeCell ref="I9:M10"/>
    <mergeCell ref="N9:N12"/>
    <mergeCell ref="A9:A12"/>
    <mergeCell ref="B9:B12"/>
    <mergeCell ref="C9:C12"/>
    <mergeCell ref="D9:D12"/>
    <mergeCell ref="A39:N39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2010-06-15T10:55:48Z</cp:lastPrinted>
  <dcterms:created xsi:type="dcterms:W3CDTF">2010-04-03T04:08:20Z</dcterms:created>
  <dcterms:modified xsi:type="dcterms:W3CDTF">2013-07-17T16:06:43Z</dcterms:modified>
  <cp:category/>
  <cp:version/>
  <cp:contentType/>
  <cp:contentStatus/>
</cp:coreProperties>
</file>